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690" windowHeight="6390" tabRatio="871" firstSheet="1" activeTab="1"/>
  </bookViews>
  <sheets>
    <sheet name="Детальна структура " sheetId="6" state="hidden" r:id="rId1"/>
    <sheet name="Активи_Резерви_Статутний капіта" sheetId="8" r:id="rId2"/>
    <sheet name="Платежі_Виплати_Рівень виплат" sheetId="7" r:id="rId3"/>
    <sheet name="Платежі за видами" sheetId="22" r:id="rId4"/>
    <sheet name="Виплати за видами" sheetId="23" r:id="rId5"/>
    <sheet name="КАСКО" sheetId="13" r:id="rId6"/>
    <sheet name="ДМС" sheetId="15" r:id="rId7"/>
    <sheet name="ОСЦПВВТЗ" sheetId="14" r:id="rId8"/>
    <sheet name="Загальна таблиця" sheetId="1" state="hidden" r:id="rId9"/>
    <sheet name="Динаміка показників" sheetId="5" state="hidden" r:id="rId10"/>
    <sheet name="Структура платежів та виплат" sheetId="4" state="hidden" r:id="rId11"/>
  </sheets>
  <externalReferences>
    <externalReference r:id="rId12"/>
  </externalReferences>
  <definedNames>
    <definedName name="_xlnm._FilterDatabase" localSheetId="1" hidden="1">'Активи_Резерви_Статутний капіта'!$B$4:$K$4</definedName>
    <definedName name="_xlnm._FilterDatabase" localSheetId="4" hidden="1">'Виплати за видами'!$B$4:$G$4</definedName>
    <definedName name="_xlnm._FilterDatabase" localSheetId="9" hidden="1">'Динаміка показників'!$A$4:$F$45</definedName>
    <definedName name="_xlnm._FilterDatabase" localSheetId="6" hidden="1">ДМС!$B$4:$K$4</definedName>
    <definedName name="_xlnm._FilterDatabase" localSheetId="8" hidden="1">'Загальна таблиця'!$A$4:$I$45</definedName>
    <definedName name="_xlnm._FilterDatabase" localSheetId="5" hidden="1">КАСКО!$B$4:$K$4</definedName>
    <definedName name="_xlnm._FilterDatabase" localSheetId="7" hidden="1">ОСЦПВВТЗ!$B$4:$K$4</definedName>
    <definedName name="_xlnm._FilterDatabase" localSheetId="3" hidden="1">'Платежі за видами'!$B$4:$G$4</definedName>
    <definedName name="_xlnm._FilterDatabase" localSheetId="2" hidden="1">'Платежі_Виплати_Рівень виплат'!$B$4:$K$4</definedName>
    <definedName name="_xlnm._FilterDatabase" localSheetId="10" hidden="1">[1]Лист1!$C$4:$AO$25</definedName>
    <definedName name="_xlnm.Print_Area" localSheetId="1">'Активи_Резерви_Статутний капіта'!$A$1:$K$34</definedName>
    <definedName name="_xlnm.Print_Area" localSheetId="4">'Виплати за видами'!$A$1:$G$34</definedName>
    <definedName name="_xlnm.Print_Area" localSheetId="6">ДМС!$A$2:$K$34</definedName>
    <definedName name="_xlnm.Print_Area" localSheetId="8">'Загальна таблиця'!$A$1:$I$46</definedName>
    <definedName name="_xlnm.Print_Area" localSheetId="5">КАСКО!$A$1:$K$34</definedName>
    <definedName name="_xlnm.Print_Area" localSheetId="7">ОСЦПВВТЗ!$A$1:$K$34</definedName>
    <definedName name="_xlnm.Print_Area" localSheetId="3">'Платежі за видами'!$A$1:$G$34</definedName>
    <definedName name="_xlnm.Print_Area" localSheetId="2">'Платежі_Виплати_Рівень виплат'!$A$1:$K$34</definedName>
    <definedName name="_xlnm.Print_Area" localSheetId="10">'Структура платежів та виплат'!$I$1:$O$71</definedName>
  </definedNames>
  <calcPr calcId="125725"/>
  <fileRecoveryPr repairLoad="1"/>
</workbook>
</file>

<file path=xl/calcChain.xml><?xml version="1.0" encoding="utf-8"?>
<calcChain xmlns="http://schemas.openxmlformats.org/spreadsheetml/2006/main">
  <c r="I34" i="8"/>
  <c r="C30" i="13"/>
  <c r="C31"/>
  <c r="A9" i="1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0" i="15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1" i="13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9" i="2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1" i="2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C12" i="14"/>
  <c r="C25" i="15"/>
  <c r="J25"/>
  <c r="J31" i="13"/>
  <c r="C24" i="22"/>
  <c r="A11" i="7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I24"/>
  <c r="I22"/>
  <c r="A11" i="8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J12" i="14"/>
  <c r="J30" i="13"/>
  <c r="C22" i="23"/>
  <c r="C34" s="1"/>
  <c r="C22" i="22"/>
  <c r="K28" i="14"/>
  <c r="K17"/>
  <c r="J15"/>
  <c r="J17"/>
  <c r="J26"/>
  <c r="J14"/>
  <c r="J11"/>
  <c r="J24"/>
  <c r="J9"/>
  <c r="J29"/>
  <c r="J18"/>
  <c r="J19"/>
  <c r="J20"/>
  <c r="J5"/>
  <c r="J30"/>
  <c r="J13"/>
  <c r="J6"/>
  <c r="J31"/>
  <c r="J7"/>
  <c r="J22"/>
  <c r="J23"/>
  <c r="J17" i="15"/>
  <c r="J22"/>
  <c r="K22"/>
  <c r="J24"/>
  <c r="K24"/>
  <c r="J21"/>
  <c r="J9"/>
  <c r="K9"/>
  <c r="J27"/>
  <c r="K27"/>
  <c r="J6"/>
  <c r="K6"/>
  <c r="J19"/>
  <c r="K19"/>
  <c r="J16"/>
  <c r="J5"/>
  <c r="K5"/>
  <c r="J20"/>
  <c r="K20"/>
  <c r="J13"/>
  <c r="K13"/>
  <c r="J11"/>
  <c r="K11"/>
  <c r="J15"/>
  <c r="K15"/>
  <c r="J26"/>
  <c r="J7"/>
  <c r="K7"/>
  <c r="J23"/>
  <c r="K23"/>
  <c r="J18"/>
  <c r="J27" i="13"/>
  <c r="J12"/>
  <c r="K12"/>
  <c r="J15"/>
  <c r="K15"/>
  <c r="J24"/>
  <c r="K24"/>
  <c r="J26"/>
  <c r="K26"/>
  <c r="J22"/>
  <c r="J16"/>
  <c r="K16"/>
  <c r="J13"/>
  <c r="J25"/>
  <c r="K25"/>
  <c r="J32"/>
  <c r="K32"/>
  <c r="J20"/>
  <c r="K20"/>
  <c r="J19"/>
  <c r="J17"/>
  <c r="K17"/>
  <c r="J8"/>
  <c r="K8"/>
  <c r="J28"/>
  <c r="K28"/>
  <c r="J11"/>
  <c r="K11"/>
  <c r="J9"/>
  <c r="K9"/>
  <c r="J18"/>
  <c r="K18"/>
  <c r="J29"/>
  <c r="J5"/>
  <c r="K5"/>
  <c r="J23"/>
  <c r="K23"/>
  <c r="J21"/>
  <c r="J29" i="7"/>
  <c r="I29"/>
  <c r="J25"/>
  <c r="I25"/>
  <c r="J5"/>
  <c r="I5"/>
  <c r="J31"/>
  <c r="I31"/>
  <c r="J21"/>
  <c r="K21" s="1"/>
  <c r="I21"/>
  <c r="J11"/>
  <c r="I11"/>
  <c r="J16"/>
  <c r="I16"/>
  <c r="J32"/>
  <c r="I32"/>
  <c r="K32" s="1"/>
  <c r="J6"/>
  <c r="I6"/>
  <c r="J13"/>
  <c r="I13"/>
  <c r="J23"/>
  <c r="I23"/>
  <c r="J27"/>
  <c r="I27"/>
  <c r="J15"/>
  <c r="I15"/>
  <c r="J30"/>
  <c r="I30"/>
  <c r="J10"/>
  <c r="I10"/>
  <c r="J14"/>
  <c r="I14"/>
  <c r="J19"/>
  <c r="I19"/>
  <c r="J20"/>
  <c r="I20"/>
  <c r="J18"/>
  <c r="I18"/>
  <c r="J17"/>
  <c r="I17"/>
  <c r="J26"/>
  <c r="I26"/>
  <c r="J28"/>
  <c r="I28"/>
  <c r="H29"/>
  <c r="H25"/>
  <c r="H5"/>
  <c r="H31"/>
  <c r="H21"/>
  <c r="H11"/>
  <c r="H16"/>
  <c r="H32"/>
  <c r="H6"/>
  <c r="H13"/>
  <c r="H23"/>
  <c r="H27"/>
  <c r="H15"/>
  <c r="H30"/>
  <c r="H10"/>
  <c r="H14"/>
  <c r="H19"/>
  <c r="H20"/>
  <c r="H18"/>
  <c r="H17"/>
  <c r="H26"/>
  <c r="H28"/>
  <c r="H9"/>
  <c r="H7"/>
  <c r="H12"/>
  <c r="E29"/>
  <c r="E25"/>
  <c r="E5"/>
  <c r="E31"/>
  <c r="E21"/>
  <c r="E11"/>
  <c r="E16"/>
  <c r="E32"/>
  <c r="E6"/>
  <c r="E13"/>
  <c r="E23"/>
  <c r="E27"/>
  <c r="E15"/>
  <c r="E30"/>
  <c r="E10"/>
  <c r="E14"/>
  <c r="E19"/>
  <c r="E20"/>
  <c r="E18"/>
  <c r="E17"/>
  <c r="E26"/>
  <c r="E28"/>
  <c r="C34"/>
  <c r="H28" i="8"/>
  <c r="H30"/>
  <c r="H25"/>
  <c r="H22"/>
  <c r="H11"/>
  <c r="H29"/>
  <c r="H21"/>
  <c r="H26"/>
  <c r="H7"/>
  <c r="H17"/>
  <c r="H8"/>
  <c r="H27"/>
  <c r="H15"/>
  <c r="H9"/>
  <c r="H18"/>
  <c r="H32"/>
  <c r="H5"/>
  <c r="H24"/>
  <c r="H20"/>
  <c r="J34"/>
  <c r="G34"/>
  <c r="F34"/>
  <c r="D34"/>
  <c r="C34"/>
  <c r="A7" i="7"/>
  <c r="A8" s="1"/>
  <c r="A9" s="1"/>
  <c r="A10" s="1"/>
  <c r="A7" i="22"/>
  <c r="A8" s="1"/>
  <c r="A9" s="1"/>
  <c r="A10" s="1"/>
  <c r="K7" i="14"/>
  <c r="I7"/>
  <c r="F7"/>
  <c r="I17"/>
  <c r="F26"/>
  <c r="I26"/>
  <c r="K26"/>
  <c r="F14"/>
  <c r="I14"/>
  <c r="K14"/>
  <c r="F11"/>
  <c r="I11"/>
  <c r="K11"/>
  <c r="F9"/>
  <c r="I9"/>
  <c r="K9"/>
  <c r="I28"/>
  <c r="F29"/>
  <c r="I29"/>
  <c r="K29"/>
  <c r="F18"/>
  <c r="I18"/>
  <c r="K18"/>
  <c r="F20"/>
  <c r="I20"/>
  <c r="K20"/>
  <c r="F5"/>
  <c r="I5"/>
  <c r="K5"/>
  <c r="I30"/>
  <c r="K30"/>
  <c r="F13"/>
  <c r="I13"/>
  <c r="K13"/>
  <c r="F6"/>
  <c r="I6"/>
  <c r="K6"/>
  <c r="I31"/>
  <c r="K31"/>
  <c r="F22"/>
  <c r="I22"/>
  <c r="K22"/>
  <c r="D34"/>
  <c r="E34"/>
  <c r="G34"/>
  <c r="H34"/>
  <c r="I7" i="15"/>
  <c r="F7"/>
  <c r="I5" i="13"/>
  <c r="F5"/>
  <c r="A6" i="23"/>
  <c r="A7" s="1"/>
  <c r="A8" s="1"/>
  <c r="D34"/>
  <c r="E34"/>
  <c r="F34"/>
  <c r="G34"/>
  <c r="D34" i="7"/>
  <c r="F34"/>
  <c r="G34"/>
  <c r="A6" i="14"/>
  <c r="A7" s="1"/>
  <c r="A8" s="1"/>
  <c r="A6" i="15"/>
  <c r="A7" s="1"/>
  <c r="A8" s="1"/>
  <c r="A9" s="1"/>
  <c r="F12"/>
  <c r="I12"/>
  <c r="J12"/>
  <c r="K12"/>
  <c r="F13"/>
  <c r="I13"/>
  <c r="F8"/>
  <c r="I8"/>
  <c r="J8"/>
  <c r="K8"/>
  <c r="A6" i="13"/>
  <c r="A7" s="1"/>
  <c r="A8" s="1"/>
  <c r="A9" s="1"/>
  <c r="A10" s="1"/>
  <c r="A6" i="22"/>
  <c r="A6" i="7"/>
  <c r="A6" i="8"/>
  <c r="A7" s="1"/>
  <c r="A8" s="1"/>
  <c r="A9" s="1"/>
  <c r="A10" s="1"/>
  <c r="K27"/>
  <c r="K29"/>
  <c r="E27"/>
  <c r="E29"/>
  <c r="C34" i="22" l="1"/>
  <c r="K19" i="7"/>
  <c r="K6"/>
  <c r="K30"/>
  <c r="A32" i="14"/>
  <c r="A32" i="13"/>
  <c r="E34" i="7"/>
  <c r="J34" i="14"/>
  <c r="K11" i="7"/>
  <c r="K25"/>
  <c r="K28"/>
  <c r="K17"/>
  <c r="K20"/>
  <c r="K14"/>
  <c r="K13"/>
  <c r="K31"/>
  <c r="I34"/>
  <c r="K18"/>
  <c r="K34" i="14"/>
  <c r="K23" i="7"/>
  <c r="K16"/>
  <c r="K26"/>
  <c r="K5"/>
  <c r="K15"/>
  <c r="K27"/>
  <c r="K29"/>
  <c r="K10"/>
  <c r="H34"/>
  <c r="F34" i="14"/>
  <c r="I34"/>
  <c r="J34" i="7"/>
  <c r="I10" i="15"/>
  <c r="J10"/>
  <c r="K10"/>
  <c r="I14"/>
  <c r="J14"/>
  <c r="K14"/>
  <c r="I17"/>
  <c r="I22"/>
  <c r="I24"/>
  <c r="I9"/>
  <c r="I27"/>
  <c r="I6"/>
  <c r="I19"/>
  <c r="I5"/>
  <c r="I20"/>
  <c r="I11"/>
  <c r="I15"/>
  <c r="I23"/>
  <c r="F10"/>
  <c r="F14"/>
  <c r="F17"/>
  <c r="F22"/>
  <c r="F24"/>
  <c r="F9"/>
  <c r="F27"/>
  <c r="F6"/>
  <c r="F19"/>
  <c r="F5"/>
  <c r="F20"/>
  <c r="F11"/>
  <c r="F15"/>
  <c r="F23"/>
  <c r="I10" i="13"/>
  <c r="J10"/>
  <c r="K10"/>
  <c r="I6"/>
  <c r="J6"/>
  <c r="K6"/>
  <c r="I14"/>
  <c r="J14"/>
  <c r="K14"/>
  <c r="I12"/>
  <c r="I15"/>
  <c r="I24"/>
  <c r="I26"/>
  <c r="I16"/>
  <c r="I25"/>
  <c r="I32"/>
  <c r="I20"/>
  <c r="I17"/>
  <c r="I8"/>
  <c r="I28"/>
  <c r="I11"/>
  <c r="I9"/>
  <c r="I18"/>
  <c r="I23"/>
  <c r="F10"/>
  <c r="F6"/>
  <c r="F14"/>
  <c r="F12"/>
  <c r="F15"/>
  <c r="F24"/>
  <c r="F26"/>
  <c r="F16"/>
  <c r="F25"/>
  <c r="F32"/>
  <c r="F20"/>
  <c r="F17"/>
  <c r="F8"/>
  <c r="F28"/>
  <c r="F11"/>
  <c r="F9"/>
  <c r="F18"/>
  <c r="F23"/>
  <c r="I12" i="7"/>
  <c r="J12"/>
  <c r="I7"/>
  <c r="J7"/>
  <c r="I9"/>
  <c r="J9"/>
  <c r="E7"/>
  <c r="E9"/>
  <c r="K14" i="8"/>
  <c r="K12"/>
  <c r="K6"/>
  <c r="K30"/>
  <c r="K13"/>
  <c r="K19"/>
  <c r="K23"/>
  <c r="K22"/>
  <c r="K21"/>
  <c r="K26"/>
  <c r="K17"/>
  <c r="K8"/>
  <c r="K15"/>
  <c r="K9"/>
  <c r="K18"/>
  <c r="H14"/>
  <c r="H12"/>
  <c r="H6"/>
  <c r="H13"/>
  <c r="H19"/>
  <c r="H23"/>
  <c r="E14"/>
  <c r="E12"/>
  <c r="E6"/>
  <c r="E30"/>
  <c r="E13"/>
  <c r="E19"/>
  <c r="E23"/>
  <c r="E22"/>
  <c r="E21"/>
  <c r="E26"/>
  <c r="E17"/>
  <c r="E8"/>
  <c r="E15"/>
  <c r="E9"/>
  <c r="E18"/>
  <c r="E5"/>
  <c r="E24"/>
  <c r="I7" i="13"/>
  <c r="J7"/>
  <c r="K7"/>
  <c r="C34" i="14" l="1"/>
  <c r="K34" i="7"/>
  <c r="K7"/>
  <c r="K9"/>
  <c r="K12"/>
  <c r="K5" i="8"/>
  <c r="K24"/>
  <c r="F16" i="14"/>
  <c r="I16"/>
  <c r="J16"/>
  <c r="K16"/>
  <c r="F10"/>
  <c r="I10"/>
  <c r="J10"/>
  <c r="K10"/>
  <c r="F21"/>
  <c r="I21"/>
  <c r="J21"/>
  <c r="K21"/>
  <c r="E34" i="15" l="1"/>
  <c r="K10" i="8" l="1"/>
  <c r="H10"/>
  <c r="E10"/>
  <c r="H8" i="7" l="1"/>
  <c r="F8" i="14"/>
  <c r="I8"/>
  <c r="J8"/>
  <c r="K8"/>
  <c r="F7" i="13"/>
  <c r="I8" i="7"/>
  <c r="J8"/>
  <c r="E12"/>
  <c r="E8"/>
  <c r="K8" l="1"/>
  <c r="H34" i="15"/>
  <c r="G34"/>
  <c r="D34"/>
  <c r="C34" s="1"/>
  <c r="H34" i="13"/>
  <c r="E34"/>
  <c r="G34"/>
  <c r="D34"/>
  <c r="C34" s="1"/>
  <c r="D34" i="22"/>
  <c r="E34"/>
  <c r="F34"/>
  <c r="G34"/>
  <c r="H34" i="8" l="1"/>
  <c r="K34" i="15" l="1"/>
  <c r="J34"/>
  <c r="K34" i="13"/>
  <c r="J34"/>
  <c r="I34" i="15" l="1"/>
  <c r="F34"/>
  <c r="D46" i="1" l="1"/>
  <c r="E46"/>
  <c r="F46"/>
  <c r="G46"/>
  <c r="H46"/>
  <c r="I46" s="1"/>
  <c r="G25" i="4"/>
  <c r="Y27" i="6"/>
  <c r="F25" i="4" s="1"/>
  <c r="M27" i="6"/>
  <c r="L27" s="1"/>
  <c r="E25" i="4" s="1"/>
  <c r="O25"/>
  <c r="M25"/>
  <c r="L25"/>
  <c r="M38" i="6"/>
  <c r="L38" s="1"/>
  <c r="E38" i="4" s="1"/>
  <c r="E38" i="6"/>
  <c r="AI37"/>
  <c r="AN37"/>
  <c r="Q37"/>
  <c r="M37"/>
  <c r="D30"/>
  <c r="E30"/>
  <c r="C30" s="1"/>
  <c r="D29" i="4" s="1"/>
  <c r="M30" i="6"/>
  <c r="L30"/>
  <c r="E29" i="4" s="1"/>
  <c r="Q30" i="6"/>
  <c r="Y30"/>
  <c r="F29" i="4" s="1"/>
  <c r="AI30" i="6"/>
  <c r="AN30"/>
  <c r="AG30" s="1"/>
  <c r="G29" i="4" s="1"/>
  <c r="C31" i="6"/>
  <c r="L31"/>
  <c r="Y31"/>
  <c r="AG31"/>
  <c r="C32"/>
  <c r="L32"/>
  <c r="Y32"/>
  <c r="AG32"/>
  <c r="C33"/>
  <c r="L33"/>
  <c r="Y33"/>
  <c r="AG33"/>
  <c r="C34"/>
  <c r="L34"/>
  <c r="C35"/>
  <c r="L35"/>
  <c r="Y35"/>
  <c r="AG35"/>
  <c r="C36"/>
  <c r="L36"/>
  <c r="AC36"/>
  <c r="Y36"/>
  <c r="AN36"/>
  <c r="AG36"/>
  <c r="G36" i="4"/>
  <c r="E36"/>
  <c r="L37" i="6"/>
  <c r="E37" i="4" s="1"/>
  <c r="C37" i="6"/>
  <c r="D37" i="4"/>
  <c r="C38" i="6"/>
  <c r="D38" i="4" s="1"/>
  <c r="D36"/>
  <c r="Z27" i="6"/>
  <c r="AG27"/>
  <c r="AG28"/>
  <c r="AG29"/>
  <c r="L28"/>
  <c r="C27"/>
  <c r="D25" i="4" s="1"/>
  <c r="C28" i="6"/>
  <c r="C29"/>
  <c r="AN20"/>
  <c r="AI20"/>
  <c r="AI45" s="1"/>
  <c r="AH20"/>
  <c r="AG20" s="1"/>
  <c r="G18" i="4" s="1"/>
  <c r="AC20" i="6"/>
  <c r="T20"/>
  <c r="R20"/>
  <c r="Q20"/>
  <c r="M20"/>
  <c r="L20" s="1"/>
  <c r="E18" i="4" s="1"/>
  <c r="G20" i="6"/>
  <c r="D20"/>
  <c r="C20" s="1"/>
  <c r="D18" i="4" s="1"/>
  <c r="H53" i="5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D53"/>
  <c r="F53" s="1"/>
  <c r="D54"/>
  <c r="F54" s="1"/>
  <c r="D55"/>
  <c r="F55" s="1"/>
  <c r="D56"/>
  <c r="F56" s="1"/>
  <c r="D57"/>
  <c r="F57" s="1"/>
  <c r="D58"/>
  <c r="F58" s="1"/>
  <c r="D59"/>
  <c r="F59" s="1"/>
  <c r="D60"/>
  <c r="F60" s="1"/>
  <c r="D61"/>
  <c r="F61" s="1"/>
  <c r="D62"/>
  <c r="F62" s="1"/>
  <c r="D63"/>
  <c r="F63" s="1"/>
  <c r="D64"/>
  <c r="F64" s="1"/>
  <c r="D65"/>
  <c r="F65" s="1"/>
  <c r="D66"/>
  <c r="F66" s="1"/>
  <c r="D67"/>
  <c r="F67" s="1"/>
  <c r="D68"/>
  <c r="F68" s="1"/>
  <c r="D69"/>
  <c r="F69" s="1"/>
  <c r="D70"/>
  <c r="F70" s="1"/>
  <c r="D71"/>
  <c r="F71" s="1"/>
  <c r="D72"/>
  <c r="F72" s="1"/>
  <c r="D73"/>
  <c r="F73" s="1"/>
  <c r="D74"/>
  <c r="F74" s="1"/>
  <c r="D75"/>
  <c r="F75" s="1"/>
  <c r="D76"/>
  <c r="F76" s="1"/>
  <c r="D77"/>
  <c r="F77" s="1"/>
  <c r="D78"/>
  <c r="F78" s="1"/>
  <c r="D79"/>
  <c r="F79" s="1"/>
  <c r="D80"/>
  <c r="F80" s="1"/>
  <c r="D81"/>
  <c r="F81" s="1"/>
  <c r="D82"/>
  <c r="F82" s="1"/>
  <c r="D83"/>
  <c r="F83" s="1"/>
  <c r="D84"/>
  <c r="F84" s="1"/>
  <c r="D85"/>
  <c r="F85" s="1"/>
  <c r="D86"/>
  <c r="F86" s="1"/>
  <c r="D87"/>
  <c r="F87" s="1"/>
  <c r="D88"/>
  <c r="F88" s="1"/>
  <c r="D89"/>
  <c r="F89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I35" i="1"/>
  <c r="I36"/>
  <c r="I37"/>
  <c r="I38"/>
  <c r="I39"/>
  <c r="I40"/>
  <c r="I41"/>
  <c r="I42"/>
  <c r="I43"/>
  <c r="I44"/>
  <c r="I45"/>
  <c r="H52" i="5"/>
  <c r="J52" s="1"/>
  <c r="D52"/>
  <c r="E52" s="1"/>
  <c r="H7"/>
  <c r="I7" s="1"/>
  <c r="D7"/>
  <c r="E7" s="1"/>
  <c r="C90"/>
  <c r="G90"/>
  <c r="I25" i="1"/>
  <c r="AN8" i="6"/>
  <c r="AL8"/>
  <c r="AJ8"/>
  <c r="AJ45" s="1"/>
  <c r="AI8"/>
  <c r="AK8"/>
  <c r="AH8"/>
  <c r="G8"/>
  <c r="R8"/>
  <c r="Q8"/>
  <c r="M8"/>
  <c r="L8" s="1"/>
  <c r="E8"/>
  <c r="D8"/>
  <c r="Z8"/>
  <c r="AI7"/>
  <c r="AK7"/>
  <c r="AH7"/>
  <c r="AG7" s="1"/>
  <c r="AN7"/>
  <c r="AN45" s="1"/>
  <c r="G7"/>
  <c r="G45" s="1"/>
  <c r="T7"/>
  <c r="T45" s="1"/>
  <c r="AC7"/>
  <c r="Z7"/>
  <c r="Y7" s="1"/>
  <c r="F6" i="4" s="1"/>
  <c r="R7" i="6"/>
  <c r="Q7"/>
  <c r="O7"/>
  <c r="M7"/>
  <c r="F7"/>
  <c r="F45" s="1"/>
  <c r="E7"/>
  <c r="C7" s="1"/>
  <c r="D6" i="4" s="1"/>
  <c r="D7" i="6"/>
  <c r="AN6"/>
  <c r="AI6"/>
  <c r="G6"/>
  <c r="AC6"/>
  <c r="Z6"/>
  <c r="Y6" s="1"/>
  <c r="R6"/>
  <c r="R45" s="1"/>
  <c r="Q6"/>
  <c r="L6" s="1"/>
  <c r="M6"/>
  <c r="D6"/>
  <c r="D45" s="1"/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J7" i="5"/>
  <c r="E75"/>
  <c r="E67"/>
  <c r="I88"/>
  <c r="I80"/>
  <c r="I64"/>
  <c r="I56"/>
  <c r="E28"/>
  <c r="E24"/>
  <c r="I41"/>
  <c r="I33"/>
  <c r="I17"/>
  <c r="I9"/>
  <c r="C45"/>
  <c r="C46" i="1"/>
  <c r="G45" i="5"/>
  <c r="AG87" i="6"/>
  <c r="O38" i="4"/>
  <c r="Y87" i="6"/>
  <c r="N38" i="4"/>
  <c r="L87" i="6"/>
  <c r="M38" i="4"/>
  <c r="C87" i="6"/>
  <c r="L38" i="4"/>
  <c r="AG38" i="6"/>
  <c r="G38" i="4"/>
  <c r="Y38" i="6"/>
  <c r="F38" i="4"/>
  <c r="AG11" i="6"/>
  <c r="AG84"/>
  <c r="AG85"/>
  <c r="AG86"/>
  <c r="O37" i="4" s="1"/>
  <c r="AG88" i="6"/>
  <c r="AG89"/>
  <c r="AG90"/>
  <c r="AG91"/>
  <c r="AG92"/>
  <c r="Y83"/>
  <c r="Y84"/>
  <c r="Y85"/>
  <c r="O36" i="4"/>
  <c r="Y86" i="6"/>
  <c r="N37" i="4"/>
  <c r="Y88" i="6"/>
  <c r="Y89"/>
  <c r="Y90"/>
  <c r="Y91"/>
  <c r="L83"/>
  <c r="L84"/>
  <c r="L85"/>
  <c r="M36" i="4"/>
  <c r="L86" i="6"/>
  <c r="M37" i="4"/>
  <c r="L88" i="6"/>
  <c r="L89"/>
  <c r="L90"/>
  <c r="L91"/>
  <c r="L92"/>
  <c r="C84"/>
  <c r="C85"/>
  <c r="L36" i="4"/>
  <c r="C86" i="6"/>
  <c r="L37" i="4"/>
  <c r="C88" i="6"/>
  <c r="C89"/>
  <c r="C90"/>
  <c r="C91"/>
  <c r="C92"/>
  <c r="AG37"/>
  <c r="G37" i="4" s="1"/>
  <c r="AG39" i="6"/>
  <c r="AG40"/>
  <c r="AG41"/>
  <c r="AG42"/>
  <c r="Y37"/>
  <c r="F37" i="4"/>
  <c r="Y39" i="6"/>
  <c r="Y40"/>
  <c r="Y41"/>
  <c r="Y42"/>
  <c r="L39"/>
  <c r="L40"/>
  <c r="L41"/>
  <c r="L42"/>
  <c r="C39"/>
  <c r="C40"/>
  <c r="C41"/>
  <c r="C42"/>
  <c r="C43"/>
  <c r="Y92"/>
  <c r="Y9"/>
  <c r="Y10"/>
  <c r="Y11"/>
  <c r="Y12"/>
  <c r="Y13"/>
  <c r="Y14"/>
  <c r="Y15"/>
  <c r="L9"/>
  <c r="L10"/>
  <c r="L11"/>
  <c r="L12"/>
  <c r="L13"/>
  <c r="L14"/>
  <c r="L15"/>
  <c r="C9"/>
  <c r="C10"/>
  <c r="C11"/>
  <c r="C12"/>
  <c r="AG8"/>
  <c r="AG9"/>
  <c r="AG10"/>
  <c r="AG56"/>
  <c r="AG57"/>
  <c r="AG58"/>
  <c r="AG59"/>
  <c r="AG60"/>
  <c r="AG61"/>
  <c r="AG62"/>
  <c r="AG63"/>
  <c r="AG64"/>
  <c r="AG65"/>
  <c r="AG66"/>
  <c r="AG67"/>
  <c r="O18" i="4"/>
  <c r="AG68" i="6"/>
  <c r="Y60"/>
  <c r="Y61"/>
  <c r="Y62"/>
  <c r="Y63"/>
  <c r="Y56"/>
  <c r="L56"/>
  <c r="L62"/>
  <c r="L63"/>
  <c r="C62"/>
  <c r="C63"/>
  <c r="C56"/>
  <c r="AG16"/>
  <c r="AG17"/>
  <c r="Y16"/>
  <c r="Y17"/>
  <c r="L16"/>
  <c r="L17"/>
  <c r="C16"/>
  <c r="C17"/>
  <c r="AR95"/>
  <c r="AG53"/>
  <c r="AG95" s="1"/>
  <c r="O6" i="4"/>
  <c r="AG54" i="6"/>
  <c r="O7" i="4"/>
  <c r="AG55" i="6"/>
  <c r="AG69"/>
  <c r="AG70"/>
  <c r="AG71"/>
  <c r="AG72"/>
  <c r="AG73"/>
  <c r="AG74"/>
  <c r="AG75"/>
  <c r="AG76"/>
  <c r="AG77"/>
  <c r="AG78"/>
  <c r="AG79"/>
  <c r="O29" i="4"/>
  <c r="AG80" i="6"/>
  <c r="AG81"/>
  <c r="AG82"/>
  <c r="AG83"/>
  <c r="AG93"/>
  <c r="AG94"/>
  <c r="AG52"/>
  <c r="O5" i="4"/>
  <c r="Z95" i="6"/>
  <c r="AA95"/>
  <c r="AB95"/>
  <c r="AC95"/>
  <c r="Y53"/>
  <c r="N6" i="4" s="1"/>
  <c r="Y54" i="6"/>
  <c r="N7" i="4"/>
  <c r="Y55" i="6"/>
  <c r="Y57"/>
  <c r="Y58"/>
  <c r="Y59"/>
  <c r="Y64"/>
  <c r="Y65"/>
  <c r="Y66"/>
  <c r="Y67"/>
  <c r="N18" i="4"/>
  <c r="Y68" i="6"/>
  <c r="Y69"/>
  <c r="Y70"/>
  <c r="Y71"/>
  <c r="Y72"/>
  <c r="Y73"/>
  <c r="Y74"/>
  <c r="Y75"/>
  <c r="Y76"/>
  <c r="N25" i="4"/>
  <c r="Y77" i="6"/>
  <c r="Y78"/>
  <c r="Y79"/>
  <c r="N29" i="4"/>
  <c r="Y80" i="6"/>
  <c r="Y81"/>
  <c r="Y82"/>
  <c r="Y93"/>
  <c r="Y94"/>
  <c r="Y52"/>
  <c r="N5" i="4" s="1"/>
  <c r="M95" i="6"/>
  <c r="N95"/>
  <c r="O95"/>
  <c r="P95"/>
  <c r="Q95"/>
  <c r="R95"/>
  <c r="S95"/>
  <c r="T95"/>
  <c r="U95"/>
  <c r="L53"/>
  <c r="M6" i="4"/>
  <c r="L54" i="6"/>
  <c r="M7" i="4"/>
  <c r="L55" i="6"/>
  <c r="L57"/>
  <c r="L58"/>
  <c r="L59"/>
  <c r="L60"/>
  <c r="L61"/>
  <c r="L64"/>
  <c r="L65"/>
  <c r="L66"/>
  <c r="L67"/>
  <c r="M18" i="4" s="1"/>
  <c r="L68" i="6"/>
  <c r="L69"/>
  <c r="L70"/>
  <c r="L71"/>
  <c r="L72"/>
  <c r="L73"/>
  <c r="L74"/>
  <c r="L75"/>
  <c r="L76"/>
  <c r="L77"/>
  <c r="L78"/>
  <c r="L79"/>
  <c r="M29" i="4"/>
  <c r="L80" i="6"/>
  <c r="L81"/>
  <c r="L82"/>
  <c r="L93"/>
  <c r="L94"/>
  <c r="L52"/>
  <c r="M5" i="4"/>
  <c r="L95" i="6"/>
  <c r="D95"/>
  <c r="E95"/>
  <c r="F95"/>
  <c r="G95"/>
  <c r="H95"/>
  <c r="C53"/>
  <c r="L6" i="4"/>
  <c r="C54" i="6"/>
  <c r="L7" i="4" s="1"/>
  <c r="C55" i="6"/>
  <c r="C57"/>
  <c r="C58"/>
  <c r="C59"/>
  <c r="C60"/>
  <c r="C61"/>
  <c r="C64"/>
  <c r="C65"/>
  <c r="C66"/>
  <c r="C67"/>
  <c r="L18" i="4"/>
  <c r="C68" i="6"/>
  <c r="C69"/>
  <c r="C70"/>
  <c r="C71"/>
  <c r="C72"/>
  <c r="C73"/>
  <c r="C74"/>
  <c r="C75"/>
  <c r="C76"/>
  <c r="C77"/>
  <c r="C78"/>
  <c r="C79"/>
  <c r="L29" i="4" s="1"/>
  <c r="C80" i="6"/>
  <c r="C81"/>
  <c r="C82"/>
  <c r="C83"/>
  <c r="C93"/>
  <c r="C94"/>
  <c r="C52"/>
  <c r="L5" i="4" s="1"/>
  <c r="AR45" i="6"/>
  <c r="AK45"/>
  <c r="AL45"/>
  <c r="AM45"/>
  <c r="AG12"/>
  <c r="AG13"/>
  <c r="AG14"/>
  <c r="AG15"/>
  <c r="AG18"/>
  <c r="AG19"/>
  <c r="AG21"/>
  <c r="AG22"/>
  <c r="AG23"/>
  <c r="AG24"/>
  <c r="AG25"/>
  <c r="AG26"/>
  <c r="AG43"/>
  <c r="AG44"/>
  <c r="AG6"/>
  <c r="G5" i="4"/>
  <c r="Z45" i="6"/>
  <c r="AA45"/>
  <c r="AB45"/>
  <c r="AC45"/>
  <c r="Y8"/>
  <c r="Y18"/>
  <c r="Y19"/>
  <c r="Y20"/>
  <c r="F18" i="4" s="1"/>
  <c r="Y21" i="6"/>
  <c r="Y22"/>
  <c r="Y23"/>
  <c r="Y24"/>
  <c r="Y25"/>
  <c r="Y26"/>
  <c r="Y28"/>
  <c r="Y29"/>
  <c r="Y43"/>
  <c r="Y44"/>
  <c r="N45"/>
  <c r="O45"/>
  <c r="P45"/>
  <c r="S45"/>
  <c r="U45"/>
  <c r="L18"/>
  <c r="L19"/>
  <c r="L21"/>
  <c r="L22"/>
  <c r="L23"/>
  <c r="L24"/>
  <c r="L25"/>
  <c r="L26"/>
  <c r="L29"/>
  <c r="L43"/>
  <c r="L44"/>
  <c r="H45"/>
  <c r="C8"/>
  <c r="C13"/>
  <c r="C14"/>
  <c r="C15"/>
  <c r="C18"/>
  <c r="C19"/>
  <c r="C21"/>
  <c r="C22"/>
  <c r="C23"/>
  <c r="C24"/>
  <c r="C25"/>
  <c r="C26"/>
  <c r="C44"/>
  <c r="C6"/>
  <c r="D5" i="4"/>
  <c r="AN95" i="6"/>
  <c r="AM95"/>
  <c r="AL95"/>
  <c r="AK95"/>
  <c r="AJ95"/>
  <c r="AI95"/>
  <c r="AH95"/>
  <c r="Y95"/>
  <c r="C7" i="4"/>
  <c r="F36"/>
  <c r="N36"/>
  <c r="I29" i="5" l="1"/>
  <c r="E20"/>
  <c r="E44"/>
  <c r="I72"/>
  <c r="E63"/>
  <c r="I25"/>
  <c r="E12"/>
  <c r="E36"/>
  <c r="I68"/>
  <c r="E59"/>
  <c r="E83"/>
  <c r="G6" i="4"/>
  <c r="G46" s="1"/>
  <c r="AG45" i="6"/>
  <c r="C37" i="4"/>
  <c r="K5"/>
  <c r="E5"/>
  <c r="C45" i="6"/>
  <c r="F5" i="4"/>
  <c r="F46" s="1"/>
  <c r="Y45" i="6"/>
  <c r="M45"/>
  <c r="E45"/>
  <c r="Q45"/>
  <c r="C95"/>
  <c r="K37" i="4"/>
  <c r="K38"/>
  <c r="F52" i="5"/>
  <c r="I21"/>
  <c r="E16"/>
  <c r="I60"/>
  <c r="E55"/>
  <c r="E87"/>
  <c r="L7" i="6"/>
  <c r="E6" i="4" s="1"/>
  <c r="I37" i="5"/>
  <c r="E71"/>
  <c r="AH45" i="6"/>
  <c r="I13" i="5"/>
  <c r="E8"/>
  <c r="E40"/>
  <c r="I52"/>
  <c r="E32"/>
  <c r="I76"/>
  <c r="I84"/>
  <c r="E79"/>
  <c r="C6" i="4"/>
  <c r="K29"/>
  <c r="K7"/>
  <c r="K6"/>
  <c r="I11" i="5"/>
  <c r="I15"/>
  <c r="I19"/>
  <c r="I23"/>
  <c r="I27"/>
  <c r="I31"/>
  <c r="I35"/>
  <c r="I39"/>
  <c r="I43"/>
  <c r="E10"/>
  <c r="E14"/>
  <c r="E18"/>
  <c r="E22"/>
  <c r="E26"/>
  <c r="E30"/>
  <c r="E34"/>
  <c r="E38"/>
  <c r="E42"/>
  <c r="I54"/>
  <c r="I58"/>
  <c r="I62"/>
  <c r="I66"/>
  <c r="I70"/>
  <c r="I74"/>
  <c r="I78"/>
  <c r="I82"/>
  <c r="I86"/>
  <c r="E53"/>
  <c r="E57"/>
  <c r="E61"/>
  <c r="E65"/>
  <c r="E69"/>
  <c r="E73"/>
  <c r="E77"/>
  <c r="E81"/>
  <c r="E85"/>
  <c r="E89"/>
  <c r="D90"/>
  <c r="E90" s="1"/>
  <c r="L46" i="4"/>
  <c r="H45" i="5"/>
  <c r="F7"/>
  <c r="C25" i="4"/>
  <c r="M46"/>
  <c r="K18"/>
  <c r="C38"/>
  <c r="K25"/>
  <c r="O46"/>
  <c r="K36"/>
  <c r="C29"/>
  <c r="C36"/>
  <c r="C18"/>
  <c r="D45" i="5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H90"/>
  <c r="J90" s="1"/>
  <c r="D46" i="4"/>
  <c r="N46"/>
  <c r="I34" i="13"/>
  <c r="E34" i="8"/>
  <c r="K34"/>
  <c r="F34" i="13"/>
  <c r="F90" i="5" l="1"/>
  <c r="C5" i="4"/>
  <c r="L45" i="6"/>
  <c r="E46" i="4"/>
  <c r="I90" i="5"/>
  <c r="C46" i="4"/>
  <c r="K46"/>
  <c r="J45" i="5"/>
  <c r="I45"/>
  <c r="F45"/>
  <c r="E45"/>
</calcChain>
</file>

<file path=xl/sharedStrings.xml><?xml version="1.0" encoding="utf-8"?>
<sst xmlns="http://schemas.openxmlformats.org/spreadsheetml/2006/main" count="1250" uniqueCount="173">
  <si>
    <t>Назва страхової організації</t>
  </si>
  <si>
    <t>Добровільне майнове страхування</t>
  </si>
  <si>
    <t>Добровільне страхування відповідальності</t>
  </si>
  <si>
    <t xml:space="preserve">Недержавне обов'язкове страхування </t>
  </si>
  <si>
    <t>ПЗУ Україна</t>
  </si>
  <si>
    <t>НАСТА</t>
  </si>
  <si>
    <t>ЛЕММА</t>
  </si>
  <si>
    <t>АСКА</t>
  </si>
  <si>
    <t>КНЯЖА</t>
  </si>
  <si>
    <t>ЗАХІД-РЕЗЕРВ</t>
  </si>
  <si>
    <t>ПРОВІДНА</t>
  </si>
  <si>
    <t>УНІКА</t>
  </si>
  <si>
    <t>ОМЕГА</t>
  </si>
  <si>
    <t>УНІВЕРСАЛЬНА</t>
  </si>
  <si>
    <t>ДОБРОБУТ</t>
  </si>
  <si>
    <t>ПРОСТО-СТРАХУВАННЯ</t>
  </si>
  <si>
    <t>УКРАЇНСЬКА СТРАХОВА ГРУПА</t>
  </si>
  <si>
    <t>БРОКБІЗНЕС</t>
  </si>
  <si>
    <t>ІНТЕР</t>
  </si>
  <si>
    <t>ВІЙСЬКОВО-СТРАХОВА КОМПАНІЯ</t>
  </si>
  <si>
    <t>ВУСО</t>
  </si>
  <si>
    <t>ІЛЛІЧІВСЬКЕ</t>
  </si>
  <si>
    <t>ЕТАЛОН</t>
  </si>
  <si>
    <t>ЄВРОПЕЙСЬКИЙ СТРАХОВИЙ АЛЬЯНС</t>
  </si>
  <si>
    <t>ТЕКОМ</t>
  </si>
  <si>
    <t>БУСІН</t>
  </si>
  <si>
    <t>АЛЬФА СТРАХУВАННЯ</t>
  </si>
  <si>
    <t>ГЛОБУС</t>
  </si>
  <si>
    <t>СУЗІР'Я</t>
  </si>
  <si>
    <t>УКООПГАРАНТ</t>
  </si>
  <si>
    <t>УКРАЇНСЬКА АГРАРНО-СТРАХОВА КОМПАНІЯ</t>
  </si>
  <si>
    <t>РАРИТЕТ</t>
  </si>
  <si>
    <t>ІНДІГО</t>
  </si>
  <si>
    <t>УКРАЇНСЬКА ТРАНСПОРТНА СТРАХОВА КОМПАНІЯ</t>
  </si>
  <si>
    <t>УКРАЇНСЬКА ЕКОЛОГІЧНА СТРАХОВА КОМПАНІЯ</t>
  </si>
  <si>
    <t>ОРАНТА-СІЧ</t>
  </si>
  <si>
    <t>АСКО-МЕДСЕРВІС</t>
  </si>
  <si>
    <t>ДИНАСТІЯ</t>
  </si>
  <si>
    <t>АЛЬФА-ГАРАНТ</t>
  </si>
  <si>
    <t>УКРАЇНСЬКИЙ СТРАХОВИЙ СТАНДАРТ</t>
  </si>
  <si>
    <t>ВСЬОГО</t>
  </si>
  <si>
    <t>ЛІДЕР РЕ</t>
  </si>
  <si>
    <t>ПЕРША</t>
  </si>
  <si>
    <t>№ п/п</t>
  </si>
  <si>
    <t>Рівень виплат, %</t>
  </si>
  <si>
    <t>Страхові виплати,   тис.грн.</t>
  </si>
  <si>
    <t>Страхові резерви,   тис.грн.</t>
  </si>
  <si>
    <t>Страхові виплати, тис.грн.</t>
  </si>
  <si>
    <t>Страхові платежі,  тис.грн.</t>
  </si>
  <si>
    <t>Статутний капітал, тис.грн.</t>
  </si>
  <si>
    <t>Державне обов'язкове страхування</t>
  </si>
  <si>
    <t xml:space="preserve">ПЕРША </t>
  </si>
  <si>
    <t>Страхові платежі, тис.грн.</t>
  </si>
  <si>
    <t>УКРАЇНСЬКА ОХОРОННО-СТРАХОВА КОМПАНІЯ</t>
  </si>
  <si>
    <t>Активи,        тис.грн.</t>
  </si>
  <si>
    <t>Таблиця 1</t>
  </si>
  <si>
    <t>ВіДі-СТРАХУВАННЯ</t>
  </si>
  <si>
    <t>ВІ-ДІ СТРАХУВАННЯ</t>
  </si>
  <si>
    <t>Добровільне особисте страхування (крім страхування життя)</t>
  </si>
  <si>
    <t>Таблиця 2</t>
  </si>
  <si>
    <t>Таблиця 3</t>
  </si>
  <si>
    <t>Таблиця 4</t>
  </si>
  <si>
    <t>Всього страхових платежів,                тис. грн.</t>
  </si>
  <si>
    <t xml:space="preserve">Всього страхових виплат,                тис. грн.  </t>
  </si>
  <si>
    <t>ГАРАНТІЯ</t>
  </si>
  <si>
    <t>ГАРАНТ-АВТО</t>
  </si>
  <si>
    <t>АХА СТРАХУВАННЯ</t>
  </si>
  <si>
    <t>МЕГАПОЛІС</t>
  </si>
  <si>
    <t>СТРУКТУРА  СТРАХОВИХ ПЛАТЕЖІВ З ДОБРОВІЛЬНОГО ОСОБИСТОГО СТРАХУВАННЯ ЗА 2010 РІК</t>
  </si>
  <si>
    <t>СТРУКТУРА СТРАХОВИХ ПЛАТЕЖІВ З ДОБРОВІЛЬНОГО МАЙНОВОГО СТРАХУВАННЯ ЗА 2010 РІК</t>
  </si>
  <si>
    <t>СТРУКТУРА СТРАХОВИХ ПЛАТЕЖІВ З ДОБРОВІЛЬНОГО СТРАХУВАННЯ ВІДПОВІДАЛЬНОСТІ ЗА 2010 РІК</t>
  </si>
  <si>
    <t>СТРУКТУРА СТРАХОВИХ ПЛАТЕЖІВ З НЕДЕРЖАВНОГО ОБОВ'ЯЗКОВОГО СТРАХУВАННЯ ЗА 2010 РІК</t>
  </si>
  <si>
    <t>СТРУКТУРА СТРАХОВИХ ПЛАТЕЖІВ З ДЕРЖАВНОГО ОБОВ'ЯЗКОВОГО СТРАХУВАННЯ ЗА 2010 РІК</t>
  </si>
  <si>
    <t xml:space="preserve">Добровільне особисте страхування </t>
  </si>
  <si>
    <t>Всього по виду, тис.грн.</t>
  </si>
  <si>
    <t>Від нещасних випадків</t>
  </si>
  <si>
    <t>Медичне страхування (безперервне страхування здоров'я)</t>
  </si>
  <si>
    <t>Здоров'я на випадок хвороби</t>
  </si>
  <si>
    <t>Медичних витрат</t>
  </si>
  <si>
    <t>Інші види</t>
  </si>
  <si>
    <t>Наземного транспорту (крім залізничного)</t>
  </si>
  <si>
    <t>Залізничного транспорту</t>
  </si>
  <si>
    <t>Водного транспорту</t>
  </si>
  <si>
    <t>Вантажів та багажу</t>
  </si>
  <si>
    <t>Від вогневих ризиків та ризиків стихійних явищ</t>
  </si>
  <si>
    <t>Майна (іншого)</t>
  </si>
  <si>
    <t>Кредитів</t>
  </si>
  <si>
    <t>Фінансових ризиків</t>
  </si>
  <si>
    <t>Всього по ивду, тис.грн.</t>
  </si>
  <si>
    <t>ЦВВНТЗ (вклчаючи перевізника)</t>
  </si>
  <si>
    <t>Власників водного транспорту</t>
  </si>
  <si>
    <t>Власників повітряного транспорту</t>
  </si>
  <si>
    <t>Перед третіми особами (іншої)</t>
  </si>
  <si>
    <t>Всього по виду, тис. грн.</t>
  </si>
  <si>
    <t>Особисте страхування від нещасних випадків на транспорті</t>
  </si>
  <si>
    <t>Страхування ЦВ власників ТЗ за звичайними договорами</t>
  </si>
  <si>
    <t>Страхування ЦВ власників ТЗ за додатковими договорами</t>
  </si>
  <si>
    <t>Авіаційне страхування цивільної авіації</t>
  </si>
  <si>
    <t>Страхування відповідальності суб'єктів перевезення небезпечних вантажів</t>
  </si>
  <si>
    <t>Страхування ЦВ суб'єктів господарювання за шкоду, заподіяну пожежами та аваріями</t>
  </si>
  <si>
    <t>Таблиця 3.1</t>
  </si>
  <si>
    <t>Таблиця 3.2</t>
  </si>
  <si>
    <t>Таблиця 3.3</t>
  </si>
  <si>
    <t>Таблиця 3.4</t>
  </si>
  <si>
    <t>Таблиця 3.5</t>
  </si>
  <si>
    <t>СТРУКТУРА  СТРАХОВИХ ВИПЛАТ З ДОБРОВІЛЬНОГО ОСОБИСТОГО СТРАХУВАННЯ ЗА 2010 РІК</t>
  </si>
  <si>
    <t>СТРУКТУРА СТРАХОВИХ ВИПЛАТ З ДОБРОВІЛЬНОГО МАЙНОВОГО СТРАХУВАННЯ ЗА 2010 РІК</t>
  </si>
  <si>
    <t>СТРУКТУРА СТРАХОВИХ ВИПЛАТ З ДОБРОВІЛЬНОГО СТРАХУВАННЯ ВІДПОВІДАЛЬНОСТІ ЗА 2010 РІК</t>
  </si>
  <si>
    <t>СТРУКТУРА СТРАХОВИХ ВИПЛАТ З НЕДЕРЖАВНОГО ОБОВ'ЯЗКОВОГО СТРАХУВАННЯ ЗА 2010 РІК</t>
  </si>
  <si>
    <t>СТРУКТУРА СТРАХОВИХ ВИПЛАТ З ДЕРЖАВНОГО ОБОВ'ЯЗКОВОГО СТРАХУВАННЯ ЗА 2010 РІК</t>
  </si>
  <si>
    <t>Всього</t>
  </si>
  <si>
    <t>Таблиця 4.1</t>
  </si>
  <si>
    <t>Таблиця 4.2</t>
  </si>
  <si>
    <t>Таблиця 4.3</t>
  </si>
  <si>
    <t>Таблиця 4.4</t>
  </si>
  <si>
    <t>Таблиця 4.5</t>
  </si>
  <si>
    <t>НАФТОГАЗСТРАХ</t>
  </si>
  <si>
    <t>ПРОМИСЛОВО-СТРАХОВИЙ АЛЬЯНС</t>
  </si>
  <si>
    <t>Таблиця 5</t>
  </si>
  <si>
    <t xml:space="preserve">ДИНАМІКА СТРАХОВИХ ПЛАТЕЖІВ ТА ВИПЛАТ СТРАХОВИХ КОМПАНІЙ - ЧЛЕНІВ ЛСОУ </t>
  </si>
  <si>
    <t xml:space="preserve">ДИНАМІКА СТРАХОВИХ АКТИВІВ ТА СТРАХОВИХ РЕЗЕРВІВ СТРАХОВИХ КОМПАНІЙ - ЧЛЕНІВ ЛСОУ </t>
  </si>
  <si>
    <t>Активи, тис.грн.</t>
  </si>
  <si>
    <t>Страхові резерви, тис.грн.</t>
  </si>
  <si>
    <t>Темпи росту, тис.грн.</t>
  </si>
  <si>
    <t>Темпи приросту, %</t>
  </si>
  <si>
    <t>ФІНАНСОВІ РЕЗУЛЬТАТИ ДІЯЛЬНОСТІ СТРАХОВИХ КОМПАНІЙ - ЧЛЕНІВ ЛСОУ ЗА 9 МІСЯЦІВ 2011 РОКУ</t>
  </si>
  <si>
    <t>СТРУКТУРА СТРАХОВИХ ВИПЛАТ ЗА ВИДАМИ СТРАХУВАННЯ ЗА 9 МІСЯЦІВ 2011 РОКУ</t>
  </si>
  <si>
    <t>Частки страхових платежів, належні перестраховикам, тис.грн.</t>
  </si>
  <si>
    <t>МОНОМАХ</t>
  </si>
  <si>
    <t>9 місяців 2010</t>
  </si>
  <si>
    <t>9 місяців 2011</t>
  </si>
  <si>
    <t>СТРУКТУРА СТРАХОВИХ ПЛАТЕЖІВ ЗА ВИДАМИ СТРАХУВАННЯ ЗА 9 МІСЯЦІВ 2011 РОКУ</t>
  </si>
  <si>
    <t xml:space="preserve">№ </t>
  </si>
  <si>
    <t>ДИНАМІКА ПОКАЗНИКІВ</t>
  </si>
  <si>
    <t>ПЛАТЕЖІ</t>
  </si>
  <si>
    <t>ВИПЛАТИ</t>
  </si>
  <si>
    <t>РІВЕНЬ ВИПЛАТ</t>
  </si>
  <si>
    <t>СТРАХОВІ ПЛАТЕЖІ</t>
  </si>
  <si>
    <t>СТРАХОВІ ВИПЛАТИ</t>
  </si>
  <si>
    <t>АКТИВИ</t>
  </si>
  <si>
    <t>СТРАХОВІ РЕЗЕРВИ</t>
  </si>
  <si>
    <t>Всього           страхових платежів,                тис. грн.</t>
  </si>
  <si>
    <t>Всього           страхових  виплат,                тис. грн.</t>
  </si>
  <si>
    <t>Питома вага виду в портфелі страховика, %</t>
  </si>
  <si>
    <t>КАСКО</t>
  </si>
  <si>
    <t>ДМС</t>
  </si>
  <si>
    <t>Темпи приросту%</t>
  </si>
  <si>
    <t>Темпи приросту %</t>
  </si>
  <si>
    <t>СТРАХОВІ ПЛАТЕЖІ в т.ч.:</t>
  </si>
  <si>
    <t>СТРАХОВІ ВИПЛАТИ в т.ч.:</t>
  </si>
  <si>
    <t>ТАС СГ</t>
  </si>
  <si>
    <t>СТАТУТНИЙ КАПІТАЛ (спл.)</t>
  </si>
  <si>
    <t>АРСЕНАЛ СТРАХУВАННЯ</t>
  </si>
  <si>
    <t>ВіДі - СТРАХУВАННЯ</t>
  </si>
  <si>
    <t>ЄВРОПЕЙСЬКИЙ СТРАХОВИЙ СОЮЗ</t>
  </si>
  <si>
    <t>НАФТАГАЗСТРАХ</t>
  </si>
  <si>
    <t>ПРОМИСЛОВО СТРАХОВИЙ АЛЬЯНС</t>
  </si>
  <si>
    <t>ОСЦПВВНТЗ (за звичайними договорами)</t>
  </si>
  <si>
    <t>НОВА</t>
  </si>
  <si>
    <t>PZU УКРАЇНА</t>
  </si>
  <si>
    <t>на 30.06.2014р., тис грн.</t>
  </si>
  <si>
    <t>1 півріччя 2014р.,       тис грн.</t>
  </si>
  <si>
    <t>на 30.06.2015р., тис грн.</t>
  </si>
  <si>
    <t>1 півріччя 2015р.,       тис грн.</t>
  </si>
  <si>
    <t>СТРУКТУРА ПЛАТЕЖІВ 1 ПІВРІЧЧЯ 2015 р.</t>
  </si>
  <si>
    <t>СТРУКТУРА ВИПЛАТ 1 ПІВРІЧЧЯ 2015 р.</t>
  </si>
  <si>
    <t>ЗДОРОВО</t>
  </si>
  <si>
    <t>УОСК</t>
  </si>
  <si>
    <t>ІНГОССТРАХ</t>
  </si>
  <si>
    <t>УКРФІНСТРАХ</t>
  </si>
  <si>
    <t>ЮНІСОН-СТРАХУВАННЯ</t>
  </si>
  <si>
    <t>н.д</t>
  </si>
  <si>
    <t>ГАЛИЦЬКА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</si>
</sst>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"/>
  </numFmts>
  <fonts count="42">
    <font>
      <sz val="10"/>
      <name val="Arial Cyr"/>
      <charset val="204"/>
    </font>
    <font>
      <sz val="8"/>
      <name val="Arial Cyr"/>
      <charset val="204"/>
    </font>
    <font>
      <b/>
      <sz val="10"/>
      <name val="Book Antiqua"/>
      <family val="1"/>
      <charset val="204"/>
    </font>
    <font>
      <b/>
      <sz val="13"/>
      <name val="Book Antiqua"/>
      <family val="1"/>
      <charset val="204"/>
    </font>
    <font>
      <sz val="13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3"/>
      <name val="Book Antiqua"/>
      <family val="1"/>
      <charset val="204"/>
    </font>
    <font>
      <sz val="16"/>
      <name val="Book Antiqua"/>
      <family val="1"/>
      <charset val="204"/>
    </font>
    <font>
      <i/>
      <sz val="13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Book Antiqua"/>
      <family val="1"/>
      <charset val="204"/>
    </font>
    <font>
      <b/>
      <i/>
      <sz val="11"/>
      <name val="Book Antiqua"/>
      <family val="1"/>
      <charset val="204"/>
    </font>
    <font>
      <sz val="13"/>
      <name val="Arial Cyr"/>
      <charset val="204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0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sz val="13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3"/>
      <color theme="1"/>
      <name val="Book Antiqua"/>
      <family val="1"/>
      <charset val="204"/>
    </font>
    <font>
      <i/>
      <sz val="11"/>
      <color theme="1"/>
      <name val="Book Antiqua"/>
      <family val="1"/>
      <charset val="204"/>
    </font>
    <font>
      <sz val="8"/>
      <name val="Arial Cyr"/>
      <family val="2"/>
      <charset val="204"/>
    </font>
    <font>
      <sz val="10"/>
      <name val="Book Antiqua"/>
      <family val="1"/>
      <charset val="204"/>
    </font>
    <font>
      <sz val="10"/>
      <name val="Arial CE"/>
      <charset val="238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4"/>
      </left>
      <right style="thin">
        <color indexed="2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medium">
        <color indexed="64"/>
      </bottom>
      <diagonal/>
    </border>
    <border>
      <left style="medium">
        <color indexed="6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/>
      <right style="medium">
        <color indexed="64"/>
      </right>
      <top style="thin">
        <color indexed="24"/>
      </top>
      <bottom style="thin">
        <color indexed="24"/>
      </bottom>
      <diagonal/>
    </border>
    <border>
      <left/>
      <right style="medium">
        <color indexed="64"/>
      </right>
      <top style="thin">
        <color indexed="24"/>
      </top>
      <bottom style="medium">
        <color indexed="64"/>
      </bottom>
      <diagonal/>
    </border>
  </borders>
  <cellStyleXfs count="6">
    <xf numFmtId="0" fontId="0" fillId="0" borderId="0"/>
    <xf numFmtId="49" fontId="2" fillId="0" borderId="1">
      <alignment horizontal="center" vertical="center" wrapText="1"/>
    </xf>
    <xf numFmtId="2" fontId="5" fillId="2" borderId="1">
      <alignment horizontal="center" vertical="center" wrapText="1"/>
    </xf>
    <xf numFmtId="0" fontId="31" fillId="0" borderId="0"/>
    <xf numFmtId="9" fontId="32" fillId="0" borderId="0" applyFont="0" applyFill="0" applyBorder="0" applyAlignment="0" applyProtection="0"/>
    <xf numFmtId="0" fontId="40" fillId="0" borderId="0"/>
  </cellStyleXfs>
  <cellXfs count="46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9" fontId="5" fillId="3" borderId="1" xfId="1" applyFont="1" applyFill="1" applyBorder="1" applyAlignment="1">
      <alignment horizontal="center" vertical="center" wrapText="1"/>
    </xf>
    <xf numFmtId="4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49" fontId="5" fillId="3" borderId="6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2" fontId="5" fillId="2" borderId="6" xfId="2" applyBorder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2" fontId="5" fillId="2" borderId="1" xfId="2" applyBorder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1" fillId="0" borderId="5" xfId="0" applyNumberFormat="1" applyFont="1" applyFill="1" applyBorder="1" applyAlignment="1" applyProtection="1">
      <alignment horizontal="right" vertical="center"/>
    </xf>
    <xf numFmtId="2" fontId="21" fillId="0" borderId="9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 applyProtection="1">
      <alignment vertical="center"/>
    </xf>
    <xf numFmtId="2" fontId="21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2" fontId="12" fillId="2" borderId="1" xfId="2" applyFont="1" applyBorder="1">
      <alignment horizontal="center" vertical="center" wrapText="1"/>
    </xf>
    <xf numFmtId="2" fontId="12" fillId="2" borderId="13" xfId="2" applyFont="1" applyBorder="1">
      <alignment horizontal="center" vertical="center" wrapText="1"/>
    </xf>
    <xf numFmtId="2" fontId="12" fillId="2" borderId="14" xfId="2" applyFont="1" applyBorder="1">
      <alignment horizontal="center" vertical="center" wrapText="1"/>
    </xf>
    <xf numFmtId="49" fontId="12" fillId="3" borderId="1" xfId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5" fillId="0" borderId="0" xfId="0" applyNumberFormat="1" applyFont="1" applyFill="1" applyAlignment="1">
      <alignment horizontal="center"/>
    </xf>
    <xf numFmtId="2" fontId="3" fillId="3" borderId="1" xfId="2" applyFont="1" applyFill="1" applyBorder="1">
      <alignment horizontal="center" vertical="center" wrapText="1"/>
    </xf>
    <xf numFmtId="2" fontId="3" fillId="3" borderId="14" xfId="2" applyFont="1" applyFill="1" applyBorder="1">
      <alignment horizontal="center" vertical="center" wrapText="1"/>
    </xf>
    <xf numFmtId="2" fontId="3" fillId="3" borderId="6" xfId="2" applyFont="1" applyFill="1" applyBorder="1">
      <alignment horizontal="center" vertical="center" wrapText="1"/>
    </xf>
    <xf numFmtId="2" fontId="3" fillId="3" borderId="13" xfId="2" applyFont="1" applyFill="1" applyBorder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left" vertical="top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6" xfId="0" applyFont="1" applyFill="1" applyBorder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2" fontId="2" fillId="3" borderId="1" xfId="2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2" fontId="11" fillId="4" borderId="5" xfId="0" applyNumberFormat="1" applyFont="1" applyFill="1" applyBorder="1" applyAlignment="1">
      <alignment horizontal="right" vertical="center"/>
    </xf>
    <xf numFmtId="2" fontId="15" fillId="4" borderId="5" xfId="0" applyNumberFormat="1" applyFont="1" applyFill="1" applyBorder="1" applyAlignment="1">
      <alignment horizontal="righ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2" fontId="11" fillId="4" borderId="5" xfId="0" applyNumberFormat="1" applyFont="1" applyFill="1" applyBorder="1" applyAlignment="1">
      <alignment vertical="center"/>
    </xf>
    <xf numFmtId="2" fontId="15" fillId="4" borderId="5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right"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9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2" fontId="20" fillId="4" borderId="5" xfId="0" applyNumberFormat="1" applyFont="1" applyFill="1" applyBorder="1" applyAlignment="1">
      <alignment vertical="center"/>
    </xf>
    <xf numFmtId="2" fontId="21" fillId="4" borderId="5" xfId="0" applyNumberFormat="1" applyFont="1" applyFill="1" applyBorder="1" applyAlignment="1">
      <alignment vertical="center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15" fillId="0" borderId="0" xfId="0" applyFont="1" applyFill="1" applyAlignment="1"/>
    <xf numFmtId="0" fontId="27" fillId="0" borderId="2" xfId="0" applyFont="1" applyFill="1" applyBorder="1" applyAlignment="1"/>
    <xf numFmtId="0" fontId="21" fillId="0" borderId="0" xfId="0" applyFont="1" applyFill="1"/>
    <xf numFmtId="0" fontId="3" fillId="0" borderId="28" xfId="0" applyFont="1" applyFill="1" applyBorder="1" applyAlignment="1"/>
    <xf numFmtId="164" fontId="4" fillId="0" borderId="28" xfId="0" applyNumberFormat="1" applyFont="1" applyFill="1" applyBorder="1" applyAlignment="1">
      <alignment horizontal="right" vertical="center"/>
    </xf>
    <xf numFmtId="0" fontId="20" fillId="4" borderId="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/>
      <protection locked="0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8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5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/>
    <xf numFmtId="0" fontId="29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0" applyFont="1" applyFill="1"/>
    <xf numFmtId="0" fontId="3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vertical="center" wrapText="1"/>
    </xf>
    <xf numFmtId="0" fontId="30" fillId="6" borderId="29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4" fontId="29" fillId="0" borderId="0" xfId="0" applyNumberFormat="1" applyFont="1" applyFill="1"/>
    <xf numFmtId="164" fontId="29" fillId="0" borderId="0" xfId="0" applyNumberFormat="1" applyFont="1" applyFill="1"/>
    <xf numFmtId="0" fontId="2" fillId="3" borderId="3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2" fontId="2" fillId="3" borderId="0" xfId="2" applyFont="1" applyFill="1" applyBorder="1" applyAlignment="1">
      <alignment horizontal="center" vertical="center" wrapText="1"/>
    </xf>
    <xf numFmtId="2" fontId="2" fillId="3" borderId="55" xfId="2" applyFont="1" applyFill="1" applyBorder="1" applyAlignment="1">
      <alignment horizontal="center" vertical="center" wrapText="1"/>
    </xf>
    <xf numFmtId="166" fontId="29" fillId="0" borderId="0" xfId="0" applyNumberFormat="1" applyFont="1" applyFill="1"/>
    <xf numFmtId="0" fontId="35" fillId="0" borderId="0" xfId="0" applyNumberFormat="1" applyFont="1" applyBorder="1" applyAlignment="1">
      <alignment horizontal="left" vertical="top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top" wrapText="1"/>
    </xf>
    <xf numFmtId="0" fontId="12" fillId="3" borderId="57" xfId="0" applyFont="1" applyFill="1" applyBorder="1" applyAlignment="1">
      <alignment horizontal="center" vertical="center" wrapText="1"/>
    </xf>
    <xf numFmtId="2" fontId="2" fillId="3" borderId="57" xfId="2" applyFont="1" applyFill="1" applyBorder="1" applyAlignment="1">
      <alignment horizontal="center" vertical="center" wrapText="1"/>
    </xf>
    <xf numFmtId="2" fontId="12" fillId="2" borderId="55" xfId="2" applyFont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12" fillId="3" borderId="62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/>
    </xf>
    <xf numFmtId="4" fontId="39" fillId="0" borderId="63" xfId="4" applyNumberFormat="1" applyFont="1" applyFill="1" applyBorder="1" applyAlignment="1">
      <alignment horizontal="right" vertical="top"/>
    </xf>
    <xf numFmtId="164" fontId="37" fillId="0" borderId="0" xfId="0" applyNumberFormat="1" applyFont="1" applyFill="1" applyBorder="1" applyAlignment="1">
      <alignment horizontal="right" vertical="top"/>
    </xf>
    <xf numFmtId="165" fontId="37" fillId="0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right" vertical="center"/>
    </xf>
    <xf numFmtId="0" fontId="36" fillId="0" borderId="54" xfId="0" applyNumberFormat="1" applyFont="1" applyBorder="1" applyAlignment="1">
      <alignment horizontal="left" vertical="top" wrapText="1"/>
    </xf>
    <xf numFmtId="0" fontId="36" fillId="0" borderId="2" xfId="0" applyNumberFormat="1" applyFont="1" applyBorder="1" applyAlignment="1">
      <alignment horizontal="left" vertical="top" wrapText="1"/>
    </xf>
    <xf numFmtId="164" fontId="37" fillId="0" borderId="54" xfId="0" applyNumberFormat="1" applyFont="1" applyBorder="1" applyAlignment="1">
      <alignment horizontal="center" vertical="top"/>
    </xf>
    <xf numFmtId="164" fontId="37" fillId="0" borderId="2" xfId="0" applyNumberFormat="1" applyFont="1" applyBorder="1" applyAlignment="1">
      <alignment horizontal="center" vertical="top"/>
    </xf>
    <xf numFmtId="164" fontId="37" fillId="0" borderId="28" xfId="0" applyNumberFormat="1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5" fontId="34" fillId="0" borderId="0" xfId="0" applyNumberFormat="1" applyFont="1" applyFill="1" applyBorder="1" applyAlignment="1">
      <alignment horizontal="center" vertical="center"/>
    </xf>
    <xf numFmtId="4" fontId="34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5" fontId="33" fillId="3" borderId="46" xfId="0" applyNumberFormat="1" applyFont="1" applyFill="1" applyBorder="1" applyAlignment="1">
      <alignment horizontal="center" vertical="center"/>
    </xf>
    <xf numFmtId="4" fontId="33" fillId="3" borderId="46" xfId="0" applyNumberFormat="1" applyFont="1" applyFill="1" applyBorder="1" applyAlignment="1">
      <alignment horizontal="center" vertical="center"/>
    </xf>
    <xf numFmtId="164" fontId="33" fillId="3" borderId="56" xfId="0" applyNumberFormat="1" applyFont="1" applyFill="1" applyBorder="1" applyAlignment="1">
      <alignment horizontal="center" vertical="top"/>
    </xf>
    <xf numFmtId="4" fontId="34" fillId="5" borderId="54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0" fillId="0" borderId="54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center" vertical="top"/>
    </xf>
    <xf numFmtId="4" fontId="34" fillId="5" borderId="38" xfId="0" applyNumberFormat="1" applyFont="1" applyFill="1" applyBorder="1" applyAlignment="1">
      <alignment horizontal="center" vertical="center"/>
    </xf>
    <xf numFmtId="4" fontId="34" fillId="5" borderId="61" xfId="0" applyNumberFormat="1" applyFont="1" applyFill="1" applyBorder="1" applyAlignment="1">
      <alignment horizontal="center" vertical="center"/>
    </xf>
    <xf numFmtId="2" fontId="34" fillId="5" borderId="38" xfId="0" applyNumberFormat="1" applyFont="1" applyFill="1" applyBorder="1" applyAlignment="1">
      <alignment horizontal="center" vertical="center"/>
    </xf>
    <xf numFmtId="2" fontId="34" fillId="5" borderId="61" xfId="0" applyNumberFormat="1" applyFont="1" applyFill="1" applyBorder="1" applyAlignment="1">
      <alignment horizontal="center" vertical="center"/>
    </xf>
    <xf numFmtId="2" fontId="34" fillId="0" borderId="12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3" fillId="3" borderId="46" xfId="0" applyNumberFormat="1" applyFont="1" applyFill="1" applyBorder="1" applyAlignment="1">
      <alignment horizontal="center" vertical="center"/>
    </xf>
    <xf numFmtId="2" fontId="33" fillId="3" borderId="50" xfId="0" applyNumberFormat="1" applyFont="1" applyFill="1" applyBorder="1" applyAlignment="1">
      <alignment horizontal="center" vertical="center"/>
    </xf>
    <xf numFmtId="2" fontId="34" fillId="0" borderId="54" xfId="0" applyNumberFormat="1" applyFont="1" applyFill="1" applyBorder="1" applyAlignment="1">
      <alignment horizontal="center" vertical="center"/>
    </xf>
    <xf numFmtId="2" fontId="34" fillId="0" borderId="2" xfId="0" applyNumberFormat="1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center" vertical="top"/>
    </xf>
    <xf numFmtId="164" fontId="0" fillId="0" borderId="61" xfId="0" applyNumberFormat="1" applyFont="1" applyBorder="1" applyAlignment="1">
      <alignment horizontal="center" vertical="top"/>
    </xf>
    <xf numFmtId="164" fontId="0" fillId="0" borderId="65" xfId="0" applyNumberFormat="1" applyFont="1" applyBorder="1" applyAlignment="1">
      <alignment horizontal="center" vertical="top"/>
    </xf>
    <xf numFmtId="2" fontId="37" fillId="5" borderId="54" xfId="0" applyNumberFormat="1" applyFont="1" applyFill="1" applyBorder="1" applyAlignment="1">
      <alignment horizontal="center" vertical="center"/>
    </xf>
    <xf numFmtId="2" fontId="37" fillId="5" borderId="37" xfId="0" applyNumberFormat="1" applyFont="1" applyFill="1" applyBorder="1" applyAlignment="1">
      <alignment horizontal="center" vertical="center"/>
    </xf>
    <xf numFmtId="2" fontId="37" fillId="0" borderId="54" xfId="0" applyNumberFormat="1" applyFont="1" applyFill="1" applyBorder="1" applyAlignment="1">
      <alignment horizontal="center" vertical="center"/>
    </xf>
    <xf numFmtId="2" fontId="37" fillId="5" borderId="2" xfId="0" applyNumberFormat="1" applyFont="1" applyFill="1" applyBorder="1" applyAlignment="1">
      <alignment horizontal="center" vertical="center"/>
    </xf>
    <xf numFmtId="2" fontId="37" fillId="5" borderId="12" xfId="0" applyNumberFormat="1" applyFont="1" applyFill="1" applyBorder="1" applyAlignment="1">
      <alignment horizontal="center" vertical="center"/>
    </xf>
    <xf numFmtId="2" fontId="37" fillId="0" borderId="2" xfId="0" applyNumberFormat="1" applyFont="1" applyFill="1" applyBorder="1" applyAlignment="1">
      <alignment horizontal="center" vertical="center"/>
    </xf>
    <xf numFmtId="2" fontId="37" fillId="0" borderId="28" xfId="0" applyNumberFormat="1" applyFont="1" applyFill="1" applyBorder="1" applyAlignment="1">
      <alignment horizontal="center" vertical="center"/>
    </xf>
    <xf numFmtId="4" fontId="33" fillId="3" borderId="46" xfId="4" applyNumberFormat="1" applyFont="1" applyFill="1" applyBorder="1" applyAlignment="1">
      <alignment horizontal="center" vertical="top"/>
    </xf>
    <xf numFmtId="164" fontId="33" fillId="3" borderId="50" xfId="0" applyNumberFormat="1" applyFont="1" applyFill="1" applyBorder="1" applyAlignment="1">
      <alignment horizontal="center" vertical="top"/>
    </xf>
    <xf numFmtId="164" fontId="33" fillId="3" borderId="46" xfId="0" applyNumberFormat="1" applyFont="1" applyFill="1" applyBorder="1" applyAlignment="1">
      <alignment horizontal="center" vertical="top"/>
    </xf>
    <xf numFmtId="164" fontId="33" fillId="3" borderId="58" xfId="0" applyNumberFormat="1" applyFont="1" applyFill="1" applyBorder="1" applyAlignment="1">
      <alignment horizontal="center" vertical="top"/>
    </xf>
    <xf numFmtId="2" fontId="33" fillId="3" borderId="47" xfId="0" applyNumberFormat="1" applyFont="1" applyFill="1" applyBorder="1" applyAlignment="1">
      <alignment horizontal="center" vertical="center"/>
    </xf>
    <xf numFmtId="164" fontId="33" fillId="3" borderId="46" xfId="0" applyNumberFormat="1" applyFont="1" applyFill="1" applyBorder="1" applyAlignment="1">
      <alignment horizontal="center" vertical="center" wrapText="1"/>
    </xf>
    <xf numFmtId="164" fontId="37" fillId="0" borderId="37" xfId="0" applyNumberFormat="1" applyFont="1" applyBorder="1" applyAlignment="1">
      <alignment horizontal="center" vertical="top"/>
    </xf>
    <xf numFmtId="164" fontId="37" fillId="0" borderId="12" xfId="0" applyNumberFormat="1" applyFont="1" applyBorder="1" applyAlignment="1">
      <alignment horizontal="center" vertical="top"/>
    </xf>
    <xf numFmtId="2" fontId="37" fillId="0" borderId="38" xfId="0" applyNumberFormat="1" applyFont="1" applyFill="1" applyBorder="1" applyAlignment="1">
      <alignment horizontal="center" vertical="center"/>
    </xf>
    <xf numFmtId="2" fontId="37" fillId="0" borderId="61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top"/>
    </xf>
    <xf numFmtId="2" fontId="37" fillId="0" borderId="0" xfId="0" applyNumberFormat="1" applyFont="1" applyFill="1" applyBorder="1" applyAlignment="1">
      <alignment horizontal="center" vertical="center"/>
    </xf>
    <xf numFmtId="164" fontId="38" fillId="3" borderId="46" xfId="0" applyNumberFormat="1" applyFont="1" applyFill="1" applyBorder="1" applyAlignment="1">
      <alignment horizontal="center" vertical="top"/>
    </xf>
    <xf numFmtId="164" fontId="38" fillId="3" borderId="50" xfId="0" applyNumberFormat="1" applyFont="1" applyFill="1" applyBorder="1" applyAlignment="1">
      <alignment horizontal="center" vertical="top"/>
    </xf>
    <xf numFmtId="2" fontId="38" fillId="3" borderId="46" xfId="0" applyNumberFormat="1" applyFont="1" applyFill="1" applyBorder="1" applyAlignment="1">
      <alignment horizontal="center" vertical="center"/>
    </xf>
    <xf numFmtId="164" fontId="38" fillId="3" borderId="58" xfId="0" applyNumberFormat="1" applyFont="1" applyFill="1" applyBorder="1" applyAlignment="1">
      <alignment horizontal="center" vertical="top"/>
    </xf>
    <xf numFmtId="4" fontId="37" fillId="0" borderId="36" xfId="0" applyNumberFormat="1" applyFont="1" applyBorder="1" applyAlignment="1">
      <alignment horizontal="center" vertical="top"/>
    </xf>
    <xf numFmtId="4" fontId="37" fillId="0" borderId="3" xfId="0" applyNumberFormat="1" applyFont="1" applyBorder="1" applyAlignment="1">
      <alignment horizontal="center" vertical="top"/>
    </xf>
    <xf numFmtId="4" fontId="37" fillId="0" borderId="60" xfId="0" applyNumberFormat="1" applyFont="1" applyBorder="1" applyAlignment="1">
      <alignment horizontal="center" vertical="top"/>
    </xf>
    <xf numFmtId="165" fontId="37" fillId="0" borderId="0" xfId="0" applyNumberFormat="1" applyFont="1" applyFill="1" applyBorder="1" applyAlignment="1">
      <alignment horizontal="center" vertical="center"/>
    </xf>
    <xf numFmtId="2" fontId="38" fillId="3" borderId="50" xfId="0" applyNumberFormat="1" applyFont="1" applyFill="1" applyBorder="1" applyAlignment="1">
      <alignment horizontal="center" vertical="center"/>
    </xf>
    <xf numFmtId="2" fontId="38" fillId="3" borderId="48" xfId="0" applyNumberFormat="1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 wrapText="1"/>
    </xf>
    <xf numFmtId="164" fontId="0" fillId="0" borderId="36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164" fontId="0" fillId="0" borderId="60" xfId="0" applyNumberFormat="1" applyFont="1" applyBorder="1" applyAlignment="1">
      <alignment horizontal="center" vertical="top"/>
    </xf>
    <xf numFmtId="4" fontId="37" fillId="0" borderId="3" xfId="0" applyNumberFormat="1" applyFont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 wrapText="1"/>
    </xf>
    <xf numFmtId="0" fontId="35" fillId="0" borderId="68" xfId="0" applyNumberFormat="1" applyFont="1" applyBorder="1" applyAlignment="1">
      <alignment horizontal="left" vertical="top" wrapText="1"/>
    </xf>
    <xf numFmtId="164" fontId="0" fillId="0" borderId="69" xfId="0" applyNumberFormat="1" applyBorder="1" applyAlignment="1">
      <alignment horizontal="center" vertical="top"/>
    </xf>
    <xf numFmtId="0" fontId="35" fillId="0" borderId="68" xfId="0" applyNumberFormat="1" applyFont="1" applyFill="1" applyBorder="1" applyAlignment="1">
      <alignment horizontal="left" vertical="top" wrapText="1"/>
    </xf>
    <xf numFmtId="0" fontId="36" fillId="0" borderId="15" xfId="0" applyNumberFormat="1" applyFont="1" applyBorder="1" applyAlignment="1">
      <alignment horizontal="left" vertical="top" wrapText="1"/>
    </xf>
    <xf numFmtId="4" fontId="34" fillId="5" borderId="15" xfId="0" applyNumberFormat="1" applyFont="1" applyFill="1" applyBorder="1" applyAlignment="1">
      <alignment horizontal="center" vertical="center"/>
    </xf>
    <xf numFmtId="4" fontId="34" fillId="5" borderId="21" xfId="0" applyNumberFormat="1" applyFont="1" applyFill="1" applyBorder="1" applyAlignment="1">
      <alignment horizontal="center" vertical="center"/>
    </xf>
    <xf numFmtId="2" fontId="34" fillId="5" borderId="21" xfId="0" applyNumberFormat="1" applyFont="1" applyFill="1" applyBorder="1" applyAlignment="1">
      <alignment horizontal="center" vertical="center"/>
    </xf>
    <xf numFmtId="0" fontId="36" fillId="0" borderId="36" xfId="0" applyNumberFormat="1" applyFont="1" applyBorder="1" applyAlignment="1">
      <alignment horizontal="left" vertical="top" wrapText="1"/>
    </xf>
    <xf numFmtId="0" fontId="36" fillId="0" borderId="3" xfId="0" applyNumberFormat="1" applyFont="1" applyBorder="1" applyAlignment="1">
      <alignment horizontal="left" vertical="top" wrapText="1"/>
    </xf>
    <xf numFmtId="0" fontId="36" fillId="0" borderId="70" xfId="0" applyNumberFormat="1" applyFont="1" applyBorder="1" applyAlignment="1">
      <alignment horizontal="left" vertical="top" wrapText="1"/>
    </xf>
    <xf numFmtId="0" fontId="36" fillId="0" borderId="67" xfId="0" applyNumberFormat="1" applyFont="1" applyBorder="1" applyAlignment="1">
      <alignment horizontal="left" vertical="top" wrapText="1"/>
    </xf>
    <xf numFmtId="164" fontId="32" fillId="0" borderId="37" xfId="0" applyNumberFormat="1" applyFont="1" applyBorder="1" applyAlignment="1">
      <alignment horizontal="center" vertical="top"/>
    </xf>
    <xf numFmtId="164" fontId="32" fillId="0" borderId="12" xfId="0" applyNumberFormat="1" applyFont="1" applyBorder="1" applyAlignment="1">
      <alignment horizontal="center" vertical="top"/>
    </xf>
    <xf numFmtId="164" fontId="32" fillId="0" borderId="27" xfId="0" applyNumberFormat="1" applyFont="1" applyBorder="1" applyAlignment="1">
      <alignment horizontal="center" vertical="top"/>
    </xf>
    <xf numFmtId="164" fontId="37" fillId="0" borderId="54" xfId="5" applyNumberFormat="1" applyFont="1" applyBorder="1" applyAlignment="1">
      <alignment horizontal="center" vertical="top"/>
    </xf>
    <xf numFmtId="164" fontId="37" fillId="0" borderId="2" xfId="5" applyNumberFormat="1" applyFont="1" applyBorder="1" applyAlignment="1">
      <alignment horizontal="center" vertical="top"/>
    </xf>
    <xf numFmtId="164" fontId="37" fillId="0" borderId="28" xfId="5" applyNumberFormat="1" applyFont="1" applyBorder="1" applyAlignment="1">
      <alignment horizontal="center" vertical="top"/>
    </xf>
    <xf numFmtId="164" fontId="32" fillId="0" borderId="38" xfId="0" applyNumberFormat="1" applyFont="1" applyBorder="1" applyAlignment="1">
      <alignment horizontal="center" vertical="top"/>
    </xf>
    <xf numFmtId="164" fontId="32" fillId="0" borderId="61" xfId="0" applyNumberFormat="1" applyFont="1" applyBorder="1" applyAlignment="1">
      <alignment horizontal="center" vertical="top"/>
    </xf>
    <xf numFmtId="164" fontId="32" fillId="0" borderId="21" xfId="0" applyNumberFormat="1" applyFont="1" applyBorder="1" applyAlignment="1">
      <alignment horizontal="center" vertical="top"/>
    </xf>
    <xf numFmtId="4" fontId="34" fillId="5" borderId="28" xfId="0" applyNumberFormat="1" applyFont="1" applyFill="1" applyBorder="1" applyAlignment="1">
      <alignment horizontal="center" vertical="center"/>
    </xf>
    <xf numFmtId="164" fontId="37" fillId="0" borderId="12" xfId="5" applyNumberFormat="1" applyFont="1" applyFill="1" applyBorder="1" applyAlignment="1">
      <alignment horizontal="center" vertical="top"/>
    </xf>
    <xf numFmtId="164" fontId="37" fillId="0" borderId="54" xfId="5" applyNumberFormat="1" applyFont="1" applyFill="1" applyBorder="1" applyAlignment="1">
      <alignment horizontal="center" vertical="top"/>
    </xf>
    <xf numFmtId="164" fontId="37" fillId="0" borderId="2" xfId="5" applyNumberFormat="1" applyFont="1" applyFill="1" applyBorder="1" applyAlignment="1">
      <alignment horizontal="center" vertical="top"/>
    </xf>
    <xf numFmtId="164" fontId="37" fillId="0" borderId="28" xfId="5" applyNumberFormat="1" applyFont="1" applyFill="1" applyBorder="1" applyAlignment="1">
      <alignment horizontal="center" vertical="top"/>
    </xf>
    <xf numFmtId="0" fontId="2" fillId="3" borderId="67" xfId="0" applyFont="1" applyFill="1" applyBorder="1" applyAlignment="1">
      <alignment horizontal="center" vertical="center" wrapText="1"/>
    </xf>
    <xf numFmtId="164" fontId="37" fillId="0" borderId="37" xfId="5" applyNumberFormat="1" applyFont="1" applyFill="1" applyBorder="1" applyAlignment="1">
      <alignment horizontal="center" vertical="top"/>
    </xf>
    <xf numFmtId="0" fontId="2" fillId="3" borderId="60" xfId="0" applyFont="1" applyFill="1" applyBorder="1" applyAlignment="1">
      <alignment horizontal="center" vertical="center" wrapText="1"/>
    </xf>
    <xf numFmtId="0" fontId="36" fillId="0" borderId="71" xfId="0" applyNumberFormat="1" applyFont="1" applyBorder="1" applyAlignment="1">
      <alignment horizontal="left" vertical="top" wrapText="1"/>
    </xf>
    <xf numFmtId="164" fontId="32" fillId="0" borderId="64" xfId="0" applyNumberFormat="1" applyFont="1" applyBorder="1" applyAlignment="1">
      <alignment horizontal="center" vertical="top"/>
    </xf>
    <xf numFmtId="164" fontId="37" fillId="0" borderId="64" xfId="5" applyNumberFormat="1" applyFont="1" applyFill="1" applyBorder="1" applyAlignment="1">
      <alignment horizontal="center" vertical="top"/>
    </xf>
    <xf numFmtId="0" fontId="36" fillId="0" borderId="37" xfId="0" applyNumberFormat="1" applyFont="1" applyBorder="1" applyAlignment="1">
      <alignment horizontal="left" vertical="top" wrapText="1"/>
    </xf>
    <xf numFmtId="0" fontId="36" fillId="0" borderId="12" xfId="0" applyNumberFormat="1" applyFont="1" applyBorder="1" applyAlignment="1">
      <alignment horizontal="left" vertical="top" wrapText="1"/>
    </xf>
    <xf numFmtId="0" fontId="36" fillId="0" borderId="27" xfId="0" applyNumberFormat="1" applyFont="1" applyBorder="1" applyAlignment="1">
      <alignment horizontal="left" vertical="top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6" fillId="0" borderId="72" xfId="0" applyNumberFormat="1" applyFont="1" applyBorder="1" applyAlignment="1">
      <alignment horizontal="left" vertical="top" wrapText="1"/>
    </xf>
    <xf numFmtId="0" fontId="36" fillId="0" borderId="73" xfId="0" applyNumberFormat="1" applyFont="1" applyBorder="1" applyAlignment="1">
      <alignment horizontal="left" vertical="top" wrapText="1"/>
    </xf>
    <xf numFmtId="164" fontId="0" fillId="0" borderId="36" xfId="0" applyNumberFormat="1" applyFont="1" applyFill="1" applyBorder="1" applyAlignment="1">
      <alignment horizontal="center" vertical="top"/>
    </xf>
    <xf numFmtId="164" fontId="0" fillId="0" borderId="3" xfId="0" applyNumberFormat="1" applyFont="1" applyFill="1" applyBorder="1" applyAlignment="1">
      <alignment horizontal="center" vertical="top"/>
    </xf>
    <xf numFmtId="164" fontId="0" fillId="0" borderId="3" xfId="0" applyNumberFormat="1" applyFill="1" applyBorder="1" applyAlignment="1">
      <alignment horizontal="center" vertical="top"/>
    </xf>
    <xf numFmtId="164" fontId="0" fillId="0" borderId="60" xfId="0" applyNumberFormat="1" applyFont="1" applyFill="1" applyBorder="1" applyAlignment="1">
      <alignment horizontal="center" vertical="top"/>
    </xf>
    <xf numFmtId="164" fontId="0" fillId="0" borderId="54" xfId="0" applyNumberFormat="1" applyFont="1" applyFill="1" applyBorder="1" applyAlignment="1">
      <alignment horizontal="center" vertical="top"/>
    </xf>
    <xf numFmtId="164" fontId="0" fillId="0" borderId="28" xfId="0" applyNumberFormat="1" applyFont="1" applyFill="1" applyBorder="1" applyAlignment="1">
      <alignment horizontal="center" vertical="top"/>
    </xf>
    <xf numFmtId="164" fontId="37" fillId="0" borderId="38" xfId="0" applyNumberFormat="1" applyFont="1" applyBorder="1" applyAlignment="1">
      <alignment horizontal="center" vertical="top"/>
    </xf>
    <xf numFmtId="164" fontId="37" fillId="0" borderId="61" xfId="0" applyNumberFormat="1" applyFont="1" applyBorder="1" applyAlignment="1">
      <alignment horizontal="center" vertical="top"/>
    </xf>
    <xf numFmtId="164" fontId="37" fillId="0" borderId="61" xfId="0" applyNumberFormat="1" applyFont="1" applyBorder="1" applyAlignment="1">
      <alignment horizontal="center" vertical="center"/>
    </xf>
    <xf numFmtId="164" fontId="37" fillId="0" borderId="65" xfId="0" applyNumberFormat="1" applyFont="1" applyBorder="1" applyAlignment="1">
      <alignment horizontal="center" vertical="top"/>
    </xf>
    <xf numFmtId="2" fontId="37" fillId="5" borderId="36" xfId="0" applyNumberFormat="1" applyFont="1" applyFill="1" applyBorder="1" applyAlignment="1">
      <alignment horizontal="center" vertical="center"/>
    </xf>
    <xf numFmtId="2" fontId="37" fillId="5" borderId="3" xfId="0" applyNumberFormat="1" applyFont="1" applyFill="1" applyBorder="1" applyAlignment="1">
      <alignment horizontal="center" vertical="center"/>
    </xf>
    <xf numFmtId="2" fontId="37" fillId="5" borderId="60" xfId="0" applyNumberFormat="1" applyFont="1" applyFill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top"/>
    </xf>
    <xf numFmtId="2" fontId="37" fillId="5" borderId="67" xfId="0" applyNumberFormat="1" applyFont="1" applyFill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top"/>
    </xf>
    <xf numFmtId="2" fontId="37" fillId="5" borderId="27" xfId="0" applyNumberFormat="1" applyFont="1" applyFill="1" applyBorder="1" applyAlignment="1">
      <alignment horizontal="center" vertical="center"/>
    </xf>
    <xf numFmtId="2" fontId="37" fillId="0" borderId="21" xfId="0" applyNumberFormat="1" applyFont="1" applyFill="1" applyBorder="1" applyAlignment="1">
      <alignment horizontal="center" vertical="center"/>
    </xf>
    <xf numFmtId="0" fontId="36" fillId="0" borderId="74" xfId="0" applyNumberFormat="1" applyFont="1" applyBorder="1" applyAlignment="1">
      <alignment horizontal="left" vertical="top" wrapText="1"/>
    </xf>
    <xf numFmtId="0" fontId="36" fillId="0" borderId="75" xfId="0" applyNumberFormat="1" applyFont="1" applyBorder="1" applyAlignment="1">
      <alignment horizontal="left" vertical="top" wrapText="1"/>
    </xf>
    <xf numFmtId="4" fontId="37" fillId="0" borderId="41" xfId="0" applyNumberFormat="1" applyFont="1" applyBorder="1" applyAlignment="1">
      <alignment horizontal="center" vertical="top"/>
    </xf>
    <xf numFmtId="4" fontId="37" fillId="0" borderId="9" xfId="0" applyNumberFormat="1" applyFont="1" applyBorder="1" applyAlignment="1">
      <alignment horizontal="center" vertical="top"/>
    </xf>
    <xf numFmtId="4" fontId="37" fillId="0" borderId="9" xfId="0" applyNumberFormat="1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top"/>
    </xf>
    <xf numFmtId="2" fontId="37" fillId="5" borderId="15" xfId="0" applyNumberFormat="1" applyFont="1" applyFill="1" applyBorder="1" applyAlignment="1">
      <alignment horizontal="center" vertical="center"/>
    </xf>
    <xf numFmtId="164" fontId="37" fillId="0" borderId="27" xfId="0" applyNumberFormat="1" applyFont="1" applyBorder="1" applyAlignment="1">
      <alignment horizontal="center" vertical="top"/>
    </xf>
    <xf numFmtId="2" fontId="34" fillId="5" borderId="37" xfId="0" applyNumberFormat="1" applyFont="1" applyFill="1" applyBorder="1" applyAlignment="1">
      <alignment horizontal="center" vertical="center"/>
    </xf>
    <xf numFmtId="2" fontId="34" fillId="5" borderId="12" xfId="0" applyNumberFormat="1" applyFont="1" applyFill="1" applyBorder="1" applyAlignment="1">
      <alignment horizontal="center" vertical="center"/>
    </xf>
    <xf numFmtId="164" fontId="41" fillId="0" borderId="2" xfId="0" applyNumberFormat="1" applyFont="1" applyFill="1" applyBorder="1" applyAlignment="1">
      <alignment horizontal="center" vertical="top"/>
    </xf>
    <xf numFmtId="164" fontId="0" fillId="0" borderId="2" xfId="0" applyNumberFormat="1" applyFill="1" applyBorder="1" applyAlignment="1">
      <alignment horizontal="center" vertical="top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" fillId="3" borderId="1" xfId="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30" fillId="3" borderId="50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3" fillId="3" borderId="7" xfId="2" applyFont="1" applyFill="1" applyBorder="1">
      <alignment horizontal="center" vertical="center" wrapText="1"/>
    </xf>
    <xf numFmtId="2" fontId="3" fillId="3" borderId="25" xfId="2" applyFont="1" applyFill="1" applyBorder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2" fontId="34" fillId="5" borderId="64" xfId="0" applyNumberFormat="1" applyFont="1" applyFill="1" applyBorder="1" applyAlignment="1">
      <alignment horizontal="center" vertical="center"/>
    </xf>
    <xf numFmtId="2" fontId="34" fillId="5" borderId="76" xfId="0" applyNumberFormat="1" applyFont="1" applyFill="1" applyBorder="1" applyAlignment="1">
      <alignment horizontal="center" vertical="center"/>
    </xf>
    <xf numFmtId="2" fontId="34" fillId="0" borderId="28" xfId="0" applyNumberFormat="1" applyFont="1" applyFill="1" applyBorder="1" applyAlignment="1">
      <alignment horizontal="center" vertical="center"/>
    </xf>
    <xf numFmtId="2" fontId="34" fillId="5" borderId="65" xfId="0" applyNumberFormat="1" applyFont="1" applyFill="1" applyBorder="1" applyAlignment="1">
      <alignment horizontal="center" vertical="center"/>
    </xf>
    <xf numFmtId="2" fontId="34" fillId="0" borderId="38" xfId="0" applyNumberFormat="1" applyFont="1" applyFill="1" applyBorder="1" applyAlignment="1">
      <alignment horizontal="center" vertical="center"/>
    </xf>
    <xf numFmtId="2" fontId="34" fillId="0" borderId="61" xfId="0" applyNumberFormat="1" applyFont="1" applyFill="1" applyBorder="1" applyAlignment="1">
      <alignment horizontal="center" vertical="center"/>
    </xf>
    <xf numFmtId="2" fontId="34" fillId="0" borderId="65" xfId="0" applyNumberFormat="1" applyFont="1" applyFill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top"/>
    </xf>
    <xf numFmtId="4" fontId="39" fillId="0" borderId="77" xfId="4" applyNumberFormat="1" applyFont="1" applyFill="1" applyBorder="1" applyAlignment="1">
      <alignment horizontal="center" vertical="top"/>
    </xf>
    <xf numFmtId="4" fontId="37" fillId="3" borderId="46" xfId="0" applyNumberFormat="1" applyFont="1" applyFill="1" applyBorder="1" applyAlignment="1">
      <alignment horizontal="center" vertical="top"/>
    </xf>
    <xf numFmtId="4" fontId="33" fillId="3" borderId="46" xfId="0" applyNumberFormat="1" applyFont="1" applyFill="1" applyBorder="1" applyAlignment="1">
      <alignment horizontal="center" vertical="top"/>
    </xf>
    <xf numFmtId="4" fontId="34" fillId="5" borderId="37" xfId="0" applyNumberFormat="1" applyFont="1" applyFill="1" applyBorder="1" applyAlignment="1">
      <alignment horizontal="center" vertical="center"/>
    </xf>
    <xf numFmtId="4" fontId="34" fillId="5" borderId="12" xfId="0" applyNumberFormat="1" applyFont="1" applyFill="1" applyBorder="1" applyAlignment="1">
      <alignment horizontal="center" vertical="center"/>
    </xf>
    <xf numFmtId="4" fontId="34" fillId="5" borderId="64" xfId="0" applyNumberFormat="1" applyFont="1" applyFill="1" applyBorder="1" applyAlignment="1">
      <alignment horizontal="center" vertical="center"/>
    </xf>
    <xf numFmtId="2" fontId="34" fillId="5" borderId="2" xfId="0" applyNumberFormat="1" applyFont="1" applyFill="1" applyBorder="1" applyAlignment="1">
      <alignment horizontal="center" vertical="center"/>
    </xf>
    <xf numFmtId="0" fontId="36" fillId="0" borderId="38" xfId="0" applyNumberFormat="1" applyFont="1" applyBorder="1" applyAlignment="1">
      <alignment horizontal="left" vertical="top" wrapText="1"/>
    </xf>
    <xf numFmtId="0" fontId="36" fillId="0" borderId="61" xfId="0" applyNumberFormat="1" applyFont="1" applyBorder="1" applyAlignment="1">
      <alignment horizontal="left" vertical="top" wrapText="1"/>
    </xf>
    <xf numFmtId="0" fontId="36" fillId="0" borderId="78" xfId="0" applyNumberFormat="1" applyFont="1" applyBorder="1" applyAlignment="1">
      <alignment horizontal="left" vertical="top" wrapText="1"/>
    </xf>
    <xf numFmtId="0" fontId="36" fillId="0" borderId="21" xfId="0" applyNumberFormat="1" applyFont="1" applyBorder="1" applyAlignment="1">
      <alignment horizontal="left" vertical="top" wrapText="1"/>
    </xf>
    <xf numFmtId="0" fontId="36" fillId="0" borderId="79" xfId="0" applyNumberFormat="1" applyFont="1" applyBorder="1" applyAlignment="1">
      <alignment horizontal="left" vertical="top" wrapText="1"/>
    </xf>
    <xf numFmtId="2" fontId="37" fillId="0" borderId="65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4" fontId="34" fillId="5" borderId="3" xfId="0" applyNumberFormat="1" applyFont="1" applyFill="1" applyBorder="1" applyAlignment="1">
      <alignment horizontal="center" vertical="center"/>
    </xf>
    <xf numFmtId="164" fontId="32" fillId="0" borderId="15" xfId="0" applyNumberFormat="1" applyFont="1" applyFill="1" applyBorder="1" applyAlignment="1">
      <alignment horizontal="center" vertical="top"/>
    </xf>
  </cellXfs>
  <cellStyles count="6">
    <cellStyle name="Normalny_RAPORT98" xfId="3"/>
    <cellStyle name="Обычный" xfId="0" builtinId="0"/>
    <cellStyle name="Обычный 2" xfId="5"/>
    <cellStyle name="Процентный" xfId="4" builtinId="5"/>
    <cellStyle name="Стиль 1" xfId="1"/>
    <cellStyle name="Стиль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/>
              <a:t>Рис.1.</a:t>
            </a:r>
            <a:r>
              <a:rPr lang="ru-RU" sz="1200" b="1" i="0" baseline="0"/>
              <a:t>Страхові платежі, страхові виплати та рівень виплат страхових компаній - членів ЛСОУ за 9 місяців 2011 року</a:t>
            </a:r>
            <a:endParaRPr lang="ru-RU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29188405448300131"/>
          <c:y val="4.6434503116657795E-3"/>
        </c:manualLayout>
      </c:layout>
    </c:title>
    <c:plotArea>
      <c:layout>
        <c:manualLayout>
          <c:layoutTarget val="inner"/>
          <c:xMode val="edge"/>
          <c:yMode val="edge"/>
          <c:x val="4.0632696231913991E-2"/>
          <c:y val="4.5688720275074687E-2"/>
          <c:w val="0.93395199814590169"/>
          <c:h val="0.65771277133555173"/>
        </c:manualLayout>
      </c:layout>
      <c:barChart>
        <c:barDir val="col"/>
        <c:grouping val="clustered"/>
        <c:ser>
          <c:idx val="0"/>
          <c:order val="0"/>
          <c:tx>
            <c:strRef>
              <c:f>'Загальна таблиця'!$F$4</c:f>
              <c:strCache>
                <c:ptCount val="1"/>
                <c:pt idx="0">
                  <c:v>Страхові платежі,  тис.грн.</c:v>
                </c:pt>
              </c:strCache>
            </c:strRef>
          </c:tx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таблиця'!$F$5:$F$45</c:f>
              <c:numCache>
                <c:formatCode>#,##0.0</c:formatCode>
                <c:ptCount val="41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19409</c:v>
                </c:pt>
                <c:pt idx="7">
                  <c:v>56208.3</c:v>
                </c:pt>
                <c:pt idx="8">
                  <c:v>127426.8</c:v>
                </c:pt>
                <c:pt idx="9">
                  <c:v>222870.9</c:v>
                </c:pt>
                <c:pt idx="10">
                  <c:v>80384.899999999994</c:v>
                </c:pt>
                <c:pt idx="11">
                  <c:v>66342</c:v>
                </c:pt>
                <c:pt idx="12">
                  <c:v>159729.1</c:v>
                </c:pt>
                <c:pt idx="13">
                  <c:v>52322.400000000001</c:v>
                </c:pt>
                <c:pt idx="14">
                  <c:v>63025</c:v>
                </c:pt>
                <c:pt idx="15">
                  <c:v>12474.1</c:v>
                </c:pt>
                <c:pt idx="16">
                  <c:v>98028.4</c:v>
                </c:pt>
                <c:pt idx="17">
                  <c:v>43982.1</c:v>
                </c:pt>
                <c:pt idx="18">
                  <c:v>119006</c:v>
                </c:pt>
                <c:pt idx="19">
                  <c:v>348800.3</c:v>
                </c:pt>
                <c:pt idx="20">
                  <c:v>16253.1</c:v>
                </c:pt>
                <c:pt idx="21">
                  <c:v>88739.8</c:v>
                </c:pt>
                <c:pt idx="22">
                  <c:v>41322.6</c:v>
                </c:pt>
                <c:pt idx="23">
                  <c:v>75879.8</c:v>
                </c:pt>
                <c:pt idx="24">
                  <c:v>33080.800000000003</c:v>
                </c:pt>
                <c:pt idx="25">
                  <c:v>97889</c:v>
                </c:pt>
                <c:pt idx="26">
                  <c:v>237174.8</c:v>
                </c:pt>
                <c:pt idx="27">
                  <c:v>447700.9</c:v>
                </c:pt>
                <c:pt idx="28">
                  <c:v>13784.9</c:v>
                </c:pt>
                <c:pt idx="29">
                  <c:v>139199.9</c:v>
                </c:pt>
                <c:pt idx="30">
                  <c:v>43066.6</c:v>
                </c:pt>
                <c:pt idx="31">
                  <c:v>33006.1</c:v>
                </c:pt>
                <c:pt idx="32">
                  <c:v>9016.9</c:v>
                </c:pt>
                <c:pt idx="33">
                  <c:v>74049.100000000006</c:v>
                </c:pt>
                <c:pt idx="34">
                  <c:v>53861.1</c:v>
                </c:pt>
                <c:pt idx="35">
                  <c:v>55688.7</c:v>
                </c:pt>
                <c:pt idx="36">
                  <c:v>303042.8</c:v>
                </c:pt>
                <c:pt idx="37">
                  <c:v>13218.8</c:v>
                </c:pt>
                <c:pt idx="38">
                  <c:v>31469.8</c:v>
                </c:pt>
                <c:pt idx="39">
                  <c:v>187070.9</c:v>
                </c:pt>
                <c:pt idx="40">
                  <c:v>482600</c:v>
                </c:pt>
              </c:numCache>
            </c:numRef>
          </c:val>
        </c:ser>
        <c:ser>
          <c:idx val="1"/>
          <c:order val="1"/>
          <c:tx>
            <c:strRef>
              <c:f>'Загальна таблиця'!$H$4</c:f>
              <c:strCache>
                <c:ptCount val="1"/>
                <c:pt idx="0">
                  <c:v>Страхові виплати,   тис.грн.</c:v>
                </c:pt>
              </c:strCache>
            </c:strRef>
          </c:tx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таблиця'!$H$5:$H$45</c:f>
              <c:numCache>
                <c:formatCode>#,##0.0</c:formatCode>
                <c:ptCount val="41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5524</c:v>
                </c:pt>
                <c:pt idx="7">
                  <c:v>5320.4</c:v>
                </c:pt>
                <c:pt idx="8">
                  <c:v>24490.799999999999</c:v>
                </c:pt>
                <c:pt idx="9">
                  <c:v>110470.6</c:v>
                </c:pt>
                <c:pt idx="10">
                  <c:v>10124.6</c:v>
                </c:pt>
                <c:pt idx="11">
                  <c:v>20727.8</c:v>
                </c:pt>
                <c:pt idx="12">
                  <c:v>21252.3</c:v>
                </c:pt>
                <c:pt idx="13">
                  <c:v>18070.900000000001</c:v>
                </c:pt>
                <c:pt idx="14">
                  <c:v>23076.2</c:v>
                </c:pt>
                <c:pt idx="15">
                  <c:v>13.8</c:v>
                </c:pt>
                <c:pt idx="16">
                  <c:v>38704.300000000003</c:v>
                </c:pt>
                <c:pt idx="17">
                  <c:v>15211.1</c:v>
                </c:pt>
                <c:pt idx="18">
                  <c:v>49222.7</c:v>
                </c:pt>
                <c:pt idx="19">
                  <c:v>22159.200000000001</c:v>
                </c:pt>
                <c:pt idx="20">
                  <c:v>837.3</c:v>
                </c:pt>
                <c:pt idx="21">
                  <c:v>47077.5</c:v>
                </c:pt>
                <c:pt idx="22">
                  <c:v>17249.900000000001</c:v>
                </c:pt>
                <c:pt idx="23">
                  <c:v>15425</c:v>
                </c:pt>
                <c:pt idx="24">
                  <c:v>14574.2</c:v>
                </c:pt>
                <c:pt idx="25">
                  <c:v>18824</c:v>
                </c:pt>
                <c:pt idx="26">
                  <c:v>87716.5</c:v>
                </c:pt>
                <c:pt idx="27">
                  <c:v>156973.29999999999</c:v>
                </c:pt>
                <c:pt idx="28">
                  <c:v>1665.9</c:v>
                </c:pt>
                <c:pt idx="29">
                  <c:v>55986.400000000001</c:v>
                </c:pt>
                <c:pt idx="30">
                  <c:v>12006.9</c:v>
                </c:pt>
                <c:pt idx="31">
                  <c:v>175.2</c:v>
                </c:pt>
                <c:pt idx="32">
                  <c:v>1988.9</c:v>
                </c:pt>
                <c:pt idx="33">
                  <c:v>5968.2</c:v>
                </c:pt>
                <c:pt idx="34">
                  <c:v>18909.5</c:v>
                </c:pt>
                <c:pt idx="35">
                  <c:v>4047.2</c:v>
                </c:pt>
                <c:pt idx="36">
                  <c:v>157694.6</c:v>
                </c:pt>
                <c:pt idx="37">
                  <c:v>4130.3</c:v>
                </c:pt>
                <c:pt idx="38">
                  <c:v>7133</c:v>
                </c:pt>
                <c:pt idx="39">
                  <c:v>49204.1</c:v>
                </c:pt>
                <c:pt idx="40">
                  <c:v>200590.4</c:v>
                </c:pt>
              </c:numCache>
            </c:numRef>
          </c:val>
        </c:ser>
        <c:gapWidth val="75"/>
        <c:overlap val="-25"/>
        <c:axId val="65226624"/>
        <c:axId val="65228160"/>
      </c:barChart>
      <c:lineChart>
        <c:grouping val="standard"/>
        <c:ser>
          <c:idx val="2"/>
          <c:order val="2"/>
          <c:tx>
            <c:strRef>
              <c:f>'Загальна таблиця'!$I$4</c:f>
              <c:strCache>
                <c:ptCount val="1"/>
                <c:pt idx="0">
                  <c:v>Рівень виплат, %</c:v>
                </c:pt>
              </c:strCache>
            </c:strRef>
          </c:tx>
          <c:spPr>
            <a:ln w="38100">
              <a:miter lim="800000"/>
            </a:ln>
          </c:spPr>
          <c:marker>
            <c:symbol val="circle"/>
            <c:size val="7"/>
          </c:marker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таблиця'!$I$5:$I$45</c:f>
              <c:numCache>
                <c:formatCode>#,##0.0</c:formatCode>
                <c:ptCount val="41"/>
                <c:pt idx="0">
                  <c:v>37.589427744014351</c:v>
                </c:pt>
                <c:pt idx="1">
                  <c:v>30.209081398900071</c:v>
                </c:pt>
                <c:pt idx="2">
                  <c:v>35.476302838266029</c:v>
                </c:pt>
                <c:pt idx="3">
                  <c:v>41.660504610611916</c:v>
                </c:pt>
                <c:pt idx="4">
                  <c:v>45.34529501074875</c:v>
                </c:pt>
                <c:pt idx="5">
                  <c:v>2.5697529627578297</c:v>
                </c:pt>
                <c:pt idx="6">
                  <c:v>28.461023236642795</c:v>
                </c:pt>
                <c:pt idx="7">
                  <c:v>9.4655059839916866</c:v>
                </c:pt>
                <c:pt idx="8">
                  <c:v>19.219504845134615</c:v>
                </c:pt>
                <c:pt idx="9">
                  <c:v>49.567081211589311</c:v>
                </c:pt>
                <c:pt idx="10">
                  <c:v>12.59515157697528</c:v>
                </c:pt>
                <c:pt idx="11">
                  <c:v>31.243857586445991</c:v>
                </c:pt>
                <c:pt idx="12">
                  <c:v>13.305214891963956</c:v>
                </c:pt>
                <c:pt idx="13">
                  <c:v>34.537597663715736</c:v>
                </c:pt>
                <c:pt idx="14">
                  <c:v>36.614359381197936</c:v>
                </c:pt>
                <c:pt idx="15">
                  <c:v>0.11062922375161335</c:v>
                </c:pt>
                <c:pt idx="16">
                  <c:v>39.482741736068327</c:v>
                </c:pt>
                <c:pt idx="17">
                  <c:v>34.584751523915415</c:v>
                </c:pt>
                <c:pt idx="18">
                  <c:v>41.361527990185365</c:v>
                </c:pt>
                <c:pt idx="19">
                  <c:v>6.3529761872337849</c:v>
                </c:pt>
                <c:pt idx="20">
                  <c:v>5.1516326116248585</c:v>
                </c:pt>
                <c:pt idx="21">
                  <c:v>53.051167570808133</c:v>
                </c:pt>
                <c:pt idx="22">
                  <c:v>41.744469128273636</c:v>
                </c:pt>
                <c:pt idx="23">
                  <c:v>20.328203289940141</c:v>
                </c:pt>
                <c:pt idx="24">
                  <c:v>44.056371067205149</c:v>
                </c:pt>
                <c:pt idx="25">
                  <c:v>19.229944120381248</c:v>
                </c:pt>
                <c:pt idx="26">
                  <c:v>36.983903854878349</c:v>
                </c:pt>
                <c:pt idx="27">
                  <c:v>35.062091677725007</c:v>
                </c:pt>
                <c:pt idx="28">
                  <c:v>12.084962531465591</c:v>
                </c:pt>
                <c:pt idx="29">
                  <c:v>40.220143836310228</c:v>
                </c:pt>
                <c:pt idx="30">
                  <c:v>27.879841919259935</c:v>
                </c:pt>
                <c:pt idx="31">
                  <c:v>0.53081097130530408</c:v>
                </c:pt>
                <c:pt idx="32">
                  <c:v>22.057469862147748</c:v>
                </c:pt>
                <c:pt idx="33">
                  <c:v>8.0597873573075152</c:v>
                </c:pt>
                <c:pt idx="34">
                  <c:v>35.107897907766464</c:v>
                </c:pt>
                <c:pt idx="35">
                  <c:v>7.2675426073871359</c:v>
                </c:pt>
                <c:pt idx="36">
                  <c:v>52.037071991151088</c:v>
                </c:pt>
                <c:pt idx="37">
                  <c:v>31.245650134656707</c:v>
                </c:pt>
                <c:pt idx="38">
                  <c:v>22.666175190182333</c:v>
                </c:pt>
                <c:pt idx="39">
                  <c:v>26.302380541281405</c:v>
                </c:pt>
                <c:pt idx="40">
                  <c:v>41.564525486945705</c:v>
                </c:pt>
              </c:numCache>
            </c:numRef>
          </c:val>
        </c:ser>
        <c:marker val="1"/>
        <c:axId val="65246336"/>
        <c:axId val="65247872"/>
      </c:lineChart>
      <c:catAx>
        <c:axId val="65226624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65228160"/>
        <c:crosses val="autoZero"/>
        <c:auto val="1"/>
        <c:lblAlgn val="ctr"/>
        <c:lblOffset val="100"/>
      </c:catAx>
      <c:valAx>
        <c:axId val="65228160"/>
        <c:scaling>
          <c:orientation val="minMax"/>
        </c:scaling>
        <c:axPos val="l"/>
        <c:majorGridlines/>
        <c:minorGridlines/>
        <c:numFmt formatCode="#,##0.0" sourceLinked="1"/>
        <c:majorTickMark val="none"/>
        <c:tickLblPos val="nextTo"/>
        <c:spPr>
          <a:ln w="9525">
            <a:noFill/>
          </a:ln>
        </c:spPr>
        <c:crossAx val="65226624"/>
        <c:crosses val="autoZero"/>
        <c:crossBetween val="between"/>
      </c:valAx>
      <c:catAx>
        <c:axId val="65246336"/>
        <c:scaling>
          <c:orientation val="minMax"/>
        </c:scaling>
        <c:delete val="1"/>
        <c:axPos val="b"/>
        <c:tickLblPos val="none"/>
        <c:crossAx val="65247872"/>
        <c:crosses val="autoZero"/>
        <c:auto val="1"/>
        <c:lblAlgn val="ctr"/>
        <c:lblOffset val="100"/>
      </c:catAx>
      <c:valAx>
        <c:axId val="65247872"/>
        <c:scaling>
          <c:orientation val="minMax"/>
        </c:scaling>
        <c:axPos val="r"/>
        <c:numFmt formatCode="#,##0.0" sourceLinked="1"/>
        <c:tickLblPos val="nextTo"/>
        <c:crossAx val="65246336"/>
        <c:crosses val="max"/>
        <c:crossBetween val="between"/>
      </c:valAx>
    </c:plotArea>
    <c:legend>
      <c:legendPos val="b"/>
      <c:txPr>
        <a:bodyPr/>
        <a:lstStyle/>
        <a:p>
          <a:pPr>
            <a:defRPr sz="1200"/>
          </a:pPr>
          <a:endParaRPr lang="uk-UA"/>
        </a:p>
      </c:txPr>
    </c:legend>
    <c:plotVisOnly val="1"/>
    <c:dispBlanksAs val="gap"/>
  </c:chart>
  <c:txPr>
    <a:bodyPr/>
    <a:lstStyle/>
    <a:p>
      <a:pPr>
        <a:defRPr b="1">
          <a:latin typeface="Book Antiqua" pitchFamily="18" charset="0"/>
        </a:defRPr>
      </a:pPr>
      <a:endParaRPr lang="uk-UA"/>
    </a:p>
  </c:txPr>
  <c:printSettings>
    <c:headerFooter/>
    <c:pageMargins b="0.75000000000000544" l="0.70000000000000062" r="0.70000000000000062" t="0.7500000000000054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>
                <a:latin typeface="Book Antiqua" pitchFamily="18" charset="0"/>
              </a:rPr>
              <a:t>Рис.2.1. Динаміка страхових платежів страхових-компаній-членів ЛСОУ 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показників'!$C$5:$C$6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показників'!$C$7:$C$44</c:f>
              <c:numCache>
                <c:formatCode>#,##0.0</c:formatCode>
                <c:ptCount val="38"/>
                <c:pt idx="0">
                  <c:v>27309.8</c:v>
                </c:pt>
                <c:pt idx="1">
                  <c:v>103448.3</c:v>
                </c:pt>
                <c:pt idx="2">
                  <c:v>217223.6</c:v>
                </c:pt>
                <c:pt idx="3">
                  <c:v>537683</c:v>
                </c:pt>
                <c:pt idx="4">
                  <c:v>154306.9</c:v>
                </c:pt>
                <c:pt idx="5">
                  <c:v>57949.9</c:v>
                </c:pt>
                <c:pt idx="6">
                  <c:v>57674</c:v>
                </c:pt>
                <c:pt idx="7">
                  <c:v>91200</c:v>
                </c:pt>
                <c:pt idx="8">
                  <c:v>201916.79999999999</c:v>
                </c:pt>
                <c:pt idx="9">
                  <c:v>31355.599999999999</c:v>
                </c:pt>
                <c:pt idx="10">
                  <c:v>50710.2</c:v>
                </c:pt>
                <c:pt idx="11">
                  <c:v>114308.8</c:v>
                </c:pt>
                <c:pt idx="12">
                  <c:v>37542</c:v>
                </c:pt>
                <c:pt idx="13">
                  <c:v>72658.8</c:v>
                </c:pt>
                <c:pt idx="14">
                  <c:v>1839</c:v>
                </c:pt>
                <c:pt idx="15">
                  <c:v>90284.1</c:v>
                </c:pt>
                <c:pt idx="16">
                  <c:v>35463.4</c:v>
                </c:pt>
                <c:pt idx="17">
                  <c:v>114013</c:v>
                </c:pt>
                <c:pt idx="18">
                  <c:v>281053.59999999998</c:v>
                </c:pt>
                <c:pt idx="19">
                  <c:v>15944</c:v>
                </c:pt>
                <c:pt idx="20">
                  <c:v>41860</c:v>
                </c:pt>
                <c:pt idx="21">
                  <c:v>127840.2</c:v>
                </c:pt>
                <c:pt idx="22">
                  <c:v>28378.3</c:v>
                </c:pt>
                <c:pt idx="23">
                  <c:v>68001</c:v>
                </c:pt>
                <c:pt idx="24">
                  <c:v>202397</c:v>
                </c:pt>
                <c:pt idx="25">
                  <c:v>324193.40000000002</c:v>
                </c:pt>
                <c:pt idx="26">
                  <c:v>27959</c:v>
                </c:pt>
                <c:pt idx="27">
                  <c:v>124336.8</c:v>
                </c:pt>
                <c:pt idx="28">
                  <c:v>38354</c:v>
                </c:pt>
                <c:pt idx="29">
                  <c:v>11525</c:v>
                </c:pt>
                <c:pt idx="30">
                  <c:v>7229</c:v>
                </c:pt>
                <c:pt idx="31">
                  <c:v>49617.5</c:v>
                </c:pt>
                <c:pt idx="32">
                  <c:v>56960.3</c:v>
                </c:pt>
                <c:pt idx="33">
                  <c:v>292594.3</c:v>
                </c:pt>
                <c:pt idx="34">
                  <c:v>11484.5</c:v>
                </c:pt>
                <c:pt idx="35">
                  <c:v>28497.7</c:v>
                </c:pt>
                <c:pt idx="36">
                  <c:v>183231</c:v>
                </c:pt>
                <c:pt idx="37">
                  <c:v>411669.5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показників'!$D$5:$D$6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показників'!$D$7:$D$44</c:f>
              <c:numCache>
                <c:formatCode>#,##0.0</c:formatCode>
                <c:ptCount val="38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56208.3</c:v>
                </c:pt>
                <c:pt idx="7">
                  <c:v>127426.8</c:v>
                </c:pt>
                <c:pt idx="8">
                  <c:v>222870.9</c:v>
                </c:pt>
                <c:pt idx="9">
                  <c:v>80384.899999999994</c:v>
                </c:pt>
                <c:pt idx="10">
                  <c:v>66342</c:v>
                </c:pt>
                <c:pt idx="11">
                  <c:v>159729.1</c:v>
                </c:pt>
                <c:pt idx="12">
                  <c:v>52322.400000000001</c:v>
                </c:pt>
                <c:pt idx="13">
                  <c:v>63025</c:v>
                </c:pt>
                <c:pt idx="14">
                  <c:v>12474.1</c:v>
                </c:pt>
                <c:pt idx="15">
                  <c:v>98028.4</c:v>
                </c:pt>
                <c:pt idx="16">
                  <c:v>43982.1</c:v>
                </c:pt>
                <c:pt idx="17">
                  <c:v>119006</c:v>
                </c:pt>
                <c:pt idx="18">
                  <c:v>348800.3</c:v>
                </c:pt>
                <c:pt idx="19">
                  <c:v>16253.1</c:v>
                </c:pt>
                <c:pt idx="20">
                  <c:v>41322.6</c:v>
                </c:pt>
                <c:pt idx="21">
                  <c:v>75879.8</c:v>
                </c:pt>
                <c:pt idx="22">
                  <c:v>33080.800000000003</c:v>
                </c:pt>
                <c:pt idx="23">
                  <c:v>97889</c:v>
                </c:pt>
                <c:pt idx="24">
                  <c:v>237174.8</c:v>
                </c:pt>
                <c:pt idx="25">
                  <c:v>447700.9</c:v>
                </c:pt>
                <c:pt idx="26">
                  <c:v>13784.9</c:v>
                </c:pt>
                <c:pt idx="27">
                  <c:v>139199.9</c:v>
                </c:pt>
                <c:pt idx="28">
                  <c:v>43066.6</c:v>
                </c:pt>
                <c:pt idx="29">
                  <c:v>33006.1</c:v>
                </c:pt>
                <c:pt idx="30">
                  <c:v>9016.9</c:v>
                </c:pt>
                <c:pt idx="31">
                  <c:v>74049.100000000006</c:v>
                </c:pt>
                <c:pt idx="32">
                  <c:v>53861.1</c:v>
                </c:pt>
                <c:pt idx="33">
                  <c:v>303042.8</c:v>
                </c:pt>
                <c:pt idx="34">
                  <c:v>13218.8</c:v>
                </c:pt>
                <c:pt idx="35">
                  <c:v>31469.8</c:v>
                </c:pt>
                <c:pt idx="36">
                  <c:v>187070.9</c:v>
                </c:pt>
                <c:pt idx="37">
                  <c:v>482600</c:v>
                </c:pt>
              </c:numCache>
            </c:numRef>
          </c:val>
        </c:ser>
        <c:axId val="67481984"/>
        <c:axId val="67483520"/>
      </c:barChart>
      <c:catAx>
        <c:axId val="67481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67483520"/>
        <c:crosses val="autoZero"/>
        <c:auto val="1"/>
        <c:lblAlgn val="ctr"/>
        <c:lblOffset val="100"/>
      </c:catAx>
      <c:valAx>
        <c:axId val="6748352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>
                    <a:latin typeface="Book Antiqua" pitchFamily="18" charset="0"/>
                  </a:rPr>
                  <a:t>тис.грн.</a:t>
                </a: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674819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txPr>
        <a:bodyPr/>
        <a:lstStyle/>
        <a:p>
          <a:pPr>
            <a:defRPr b="1"/>
          </a:pPr>
          <a:endParaRPr lang="uk-UA"/>
        </a:p>
      </c:txPr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Рис.2.2. </a:t>
            </a:r>
            <a:r>
              <a:rPr lang="ru-RU" sz="1200" b="1" i="0" baseline="0">
                <a:latin typeface="Book Antiqua" pitchFamily="18" charset="0"/>
              </a:rPr>
              <a:t>Динаміка страхових виплат страхових-компаній-членів ЛСОУ  </a:t>
            </a:r>
            <a:endParaRPr lang="ru-RU" sz="1200">
              <a:latin typeface="Book Antiqua" pitchFamily="18" charset="0"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показників'!$G$5:$G$6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показників'!$G$7:$G$44</c:f>
              <c:numCache>
                <c:formatCode>#,##0.0</c:formatCode>
                <c:ptCount val="38"/>
                <c:pt idx="0">
                  <c:v>16873.3</c:v>
                </c:pt>
                <c:pt idx="1">
                  <c:v>33590.1</c:v>
                </c:pt>
                <c:pt idx="2">
                  <c:v>91177.4</c:v>
                </c:pt>
                <c:pt idx="3">
                  <c:v>246103</c:v>
                </c:pt>
                <c:pt idx="4">
                  <c:v>57544.4</c:v>
                </c:pt>
                <c:pt idx="5">
                  <c:v>2130.9</c:v>
                </c:pt>
                <c:pt idx="6">
                  <c:v>2833.9</c:v>
                </c:pt>
                <c:pt idx="7">
                  <c:v>22053.3</c:v>
                </c:pt>
                <c:pt idx="8">
                  <c:v>119729.9</c:v>
                </c:pt>
                <c:pt idx="9">
                  <c:v>5883.4</c:v>
                </c:pt>
                <c:pt idx="10">
                  <c:v>16442.2</c:v>
                </c:pt>
                <c:pt idx="11">
                  <c:v>11585.7</c:v>
                </c:pt>
                <c:pt idx="12">
                  <c:v>14773</c:v>
                </c:pt>
                <c:pt idx="13">
                  <c:v>32199</c:v>
                </c:pt>
                <c:pt idx="14">
                  <c:v>27.9</c:v>
                </c:pt>
                <c:pt idx="15">
                  <c:v>36046</c:v>
                </c:pt>
                <c:pt idx="16">
                  <c:v>17539.900000000001</c:v>
                </c:pt>
                <c:pt idx="17">
                  <c:v>59256.800000000003</c:v>
                </c:pt>
                <c:pt idx="18">
                  <c:v>111958.9</c:v>
                </c:pt>
                <c:pt idx="19">
                  <c:v>1568</c:v>
                </c:pt>
                <c:pt idx="20">
                  <c:v>19490</c:v>
                </c:pt>
                <c:pt idx="21">
                  <c:v>21228.2</c:v>
                </c:pt>
                <c:pt idx="22">
                  <c:v>13302.6</c:v>
                </c:pt>
                <c:pt idx="23">
                  <c:v>11074</c:v>
                </c:pt>
                <c:pt idx="24">
                  <c:v>67264.100000000006</c:v>
                </c:pt>
                <c:pt idx="25">
                  <c:v>177650.6</c:v>
                </c:pt>
                <c:pt idx="26">
                  <c:v>2264.1999999999998</c:v>
                </c:pt>
                <c:pt idx="27">
                  <c:v>55769.5</c:v>
                </c:pt>
                <c:pt idx="28">
                  <c:v>8634.5</c:v>
                </c:pt>
                <c:pt idx="29">
                  <c:v>285.8</c:v>
                </c:pt>
                <c:pt idx="30">
                  <c:v>2168</c:v>
                </c:pt>
                <c:pt idx="31">
                  <c:v>5382.5</c:v>
                </c:pt>
                <c:pt idx="32">
                  <c:v>8839.7000000000007</c:v>
                </c:pt>
                <c:pt idx="33">
                  <c:v>154781.1</c:v>
                </c:pt>
                <c:pt idx="34">
                  <c:v>8716.4</c:v>
                </c:pt>
                <c:pt idx="35">
                  <c:v>9523</c:v>
                </c:pt>
                <c:pt idx="36">
                  <c:v>57530.400000000001</c:v>
                </c:pt>
                <c:pt idx="37">
                  <c:v>155913.5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показників'!$H$5:$H$6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показників'!$H$7:$H$44</c:f>
              <c:numCache>
                <c:formatCode>#,##0.0</c:formatCode>
                <c:ptCount val="38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5320.4</c:v>
                </c:pt>
                <c:pt idx="7">
                  <c:v>24490.799999999999</c:v>
                </c:pt>
                <c:pt idx="8">
                  <c:v>110470.6</c:v>
                </c:pt>
                <c:pt idx="9">
                  <c:v>10124.6</c:v>
                </c:pt>
                <c:pt idx="10">
                  <c:v>20727.8</c:v>
                </c:pt>
                <c:pt idx="11">
                  <c:v>21252.3</c:v>
                </c:pt>
                <c:pt idx="12">
                  <c:v>18070.900000000001</c:v>
                </c:pt>
                <c:pt idx="13">
                  <c:v>23076.2</c:v>
                </c:pt>
                <c:pt idx="14">
                  <c:v>13.8</c:v>
                </c:pt>
                <c:pt idx="15">
                  <c:v>38704.300000000003</c:v>
                </c:pt>
                <c:pt idx="16">
                  <c:v>15211.1</c:v>
                </c:pt>
                <c:pt idx="17">
                  <c:v>49222.7</c:v>
                </c:pt>
                <c:pt idx="18">
                  <c:v>22159.200000000001</c:v>
                </c:pt>
                <c:pt idx="19">
                  <c:v>837.3</c:v>
                </c:pt>
                <c:pt idx="20">
                  <c:v>17249.900000000001</c:v>
                </c:pt>
                <c:pt idx="21">
                  <c:v>15425</c:v>
                </c:pt>
                <c:pt idx="22">
                  <c:v>14574.2</c:v>
                </c:pt>
                <c:pt idx="23">
                  <c:v>18824</c:v>
                </c:pt>
                <c:pt idx="24">
                  <c:v>87716.5</c:v>
                </c:pt>
                <c:pt idx="25">
                  <c:v>156973.29999999999</c:v>
                </c:pt>
                <c:pt idx="26">
                  <c:v>1665.9</c:v>
                </c:pt>
                <c:pt idx="27">
                  <c:v>55986.400000000001</c:v>
                </c:pt>
                <c:pt idx="28">
                  <c:v>12006.9</c:v>
                </c:pt>
                <c:pt idx="29">
                  <c:v>175.2</c:v>
                </c:pt>
                <c:pt idx="30">
                  <c:v>1988.9</c:v>
                </c:pt>
                <c:pt idx="31">
                  <c:v>5968.2</c:v>
                </c:pt>
                <c:pt idx="32">
                  <c:v>18909.5</c:v>
                </c:pt>
                <c:pt idx="33">
                  <c:v>157694.6</c:v>
                </c:pt>
                <c:pt idx="34">
                  <c:v>4130.3</c:v>
                </c:pt>
                <c:pt idx="35">
                  <c:v>7133</c:v>
                </c:pt>
                <c:pt idx="36">
                  <c:v>49204.1</c:v>
                </c:pt>
                <c:pt idx="37">
                  <c:v>200590.4</c:v>
                </c:pt>
              </c:numCache>
            </c:numRef>
          </c:val>
        </c:ser>
        <c:axId val="65311104"/>
        <c:axId val="65312640"/>
      </c:barChart>
      <c:catAx>
        <c:axId val="653111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65312640"/>
        <c:crosses val="autoZero"/>
        <c:auto val="1"/>
        <c:lblAlgn val="ctr"/>
        <c:lblOffset val="100"/>
      </c:catAx>
      <c:valAx>
        <c:axId val="6531264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>
                  <a:latin typeface="Book Antiqua" pitchFamily="18" charset="0"/>
                </a:endParaRP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65311104"/>
        <c:crosses val="autoZero"/>
        <c:crossBetween val="between"/>
      </c:valAx>
    </c:plotArea>
    <c:legend>
      <c:legendPos val="r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Рис.3.1. </a:t>
            </a:r>
            <a:r>
              <a:rPr lang="ru-RU" sz="1200">
                <a:latin typeface="Book Antiqua" pitchFamily="18" charset="0"/>
              </a:rPr>
              <a:t>Динаміка активів страхових-компаній-членів ЛСОУ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показників'!$C$50:$C$51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показників'!$C$52:$C$89</c:f>
              <c:numCache>
                <c:formatCode>#,##0.0</c:formatCode>
                <c:ptCount val="38"/>
                <c:pt idx="0">
                  <c:v>185908.4</c:v>
                </c:pt>
                <c:pt idx="1">
                  <c:v>192066.5</c:v>
                </c:pt>
                <c:pt idx="2">
                  <c:v>394782</c:v>
                </c:pt>
                <c:pt idx="3">
                  <c:v>837433</c:v>
                </c:pt>
                <c:pt idx="4">
                  <c:v>215010.5</c:v>
                </c:pt>
                <c:pt idx="5">
                  <c:v>79947.399999999994</c:v>
                </c:pt>
                <c:pt idx="6">
                  <c:v>39949.9</c:v>
                </c:pt>
                <c:pt idx="7">
                  <c:v>182082.7</c:v>
                </c:pt>
                <c:pt idx="8">
                  <c:v>375209</c:v>
                </c:pt>
                <c:pt idx="9">
                  <c:v>188315.4</c:v>
                </c:pt>
                <c:pt idx="10">
                  <c:v>123593.1</c:v>
                </c:pt>
                <c:pt idx="11">
                  <c:v>289765.90000000002</c:v>
                </c:pt>
                <c:pt idx="12">
                  <c:v>126223</c:v>
                </c:pt>
                <c:pt idx="13">
                  <c:v>128647</c:v>
                </c:pt>
                <c:pt idx="14">
                  <c:v>395678.2</c:v>
                </c:pt>
                <c:pt idx="15">
                  <c:v>135103</c:v>
                </c:pt>
                <c:pt idx="16">
                  <c:v>35463.4</c:v>
                </c:pt>
                <c:pt idx="17">
                  <c:v>291426.59999999998</c:v>
                </c:pt>
                <c:pt idx="18">
                  <c:v>1536514</c:v>
                </c:pt>
                <c:pt idx="19">
                  <c:v>17213</c:v>
                </c:pt>
                <c:pt idx="20">
                  <c:v>104138.1</c:v>
                </c:pt>
                <c:pt idx="21">
                  <c:v>876464.1</c:v>
                </c:pt>
                <c:pt idx="22">
                  <c:v>45413.2</c:v>
                </c:pt>
                <c:pt idx="23">
                  <c:v>59929</c:v>
                </c:pt>
                <c:pt idx="24">
                  <c:v>496700.8</c:v>
                </c:pt>
                <c:pt idx="25">
                  <c:v>647253.19999999995</c:v>
                </c:pt>
                <c:pt idx="26">
                  <c:v>123454</c:v>
                </c:pt>
                <c:pt idx="27">
                  <c:v>206185</c:v>
                </c:pt>
                <c:pt idx="28">
                  <c:v>66697</c:v>
                </c:pt>
                <c:pt idx="29">
                  <c:v>29341.7</c:v>
                </c:pt>
                <c:pt idx="30">
                  <c:v>12837</c:v>
                </c:pt>
                <c:pt idx="31">
                  <c:v>33393.4</c:v>
                </c:pt>
                <c:pt idx="32">
                  <c:v>105386.5</c:v>
                </c:pt>
                <c:pt idx="33">
                  <c:v>223837.5</c:v>
                </c:pt>
                <c:pt idx="34">
                  <c:v>71240.399999999994</c:v>
                </c:pt>
                <c:pt idx="35">
                  <c:v>197299.20000000001</c:v>
                </c:pt>
                <c:pt idx="36">
                  <c:v>401041.8</c:v>
                </c:pt>
                <c:pt idx="37">
                  <c:v>432500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показників'!$D$50:$D$51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показників'!$D$52:$D$89</c:f>
              <c:numCache>
                <c:formatCode>#,##0.0</c:formatCode>
                <c:ptCount val="38"/>
                <c:pt idx="0">
                  <c:v>183633</c:v>
                </c:pt>
                <c:pt idx="1">
                  <c:v>195750.9</c:v>
                </c:pt>
                <c:pt idx="2">
                  <c:v>389805</c:v>
                </c:pt>
                <c:pt idx="3">
                  <c:v>824201</c:v>
                </c:pt>
                <c:pt idx="4">
                  <c:v>210229</c:v>
                </c:pt>
                <c:pt idx="5">
                  <c:v>83759.3</c:v>
                </c:pt>
                <c:pt idx="6">
                  <c:v>36891.300000000003</c:v>
                </c:pt>
                <c:pt idx="7">
                  <c:v>220621.9</c:v>
                </c:pt>
                <c:pt idx="8">
                  <c:v>422098.6</c:v>
                </c:pt>
                <c:pt idx="9">
                  <c:v>226091</c:v>
                </c:pt>
                <c:pt idx="10">
                  <c:v>97256.2</c:v>
                </c:pt>
                <c:pt idx="11">
                  <c:v>385969.1</c:v>
                </c:pt>
                <c:pt idx="12">
                  <c:v>128745</c:v>
                </c:pt>
                <c:pt idx="13">
                  <c:v>118624.8</c:v>
                </c:pt>
                <c:pt idx="14">
                  <c:v>389913.59999999998</c:v>
                </c:pt>
                <c:pt idx="15">
                  <c:v>135009</c:v>
                </c:pt>
                <c:pt idx="16">
                  <c:v>60376.800000000003</c:v>
                </c:pt>
                <c:pt idx="17">
                  <c:v>322025.2</c:v>
                </c:pt>
                <c:pt idx="18">
                  <c:v>1818184</c:v>
                </c:pt>
                <c:pt idx="19">
                  <c:v>17812.2</c:v>
                </c:pt>
                <c:pt idx="20">
                  <c:v>117926.6</c:v>
                </c:pt>
                <c:pt idx="21">
                  <c:v>928430</c:v>
                </c:pt>
                <c:pt idx="22">
                  <c:v>49640.5</c:v>
                </c:pt>
                <c:pt idx="23">
                  <c:v>79397</c:v>
                </c:pt>
                <c:pt idx="24">
                  <c:v>326433.59999999998</c:v>
                </c:pt>
                <c:pt idx="25">
                  <c:v>735419</c:v>
                </c:pt>
                <c:pt idx="26">
                  <c:v>109874.4</c:v>
                </c:pt>
                <c:pt idx="27">
                  <c:v>208391</c:v>
                </c:pt>
                <c:pt idx="28">
                  <c:v>74298</c:v>
                </c:pt>
                <c:pt idx="29">
                  <c:v>67762.3</c:v>
                </c:pt>
                <c:pt idx="30">
                  <c:v>20187.2</c:v>
                </c:pt>
                <c:pt idx="31">
                  <c:v>48859.4</c:v>
                </c:pt>
                <c:pt idx="32">
                  <c:v>146363.29999999999</c:v>
                </c:pt>
                <c:pt idx="33">
                  <c:v>313985.2</c:v>
                </c:pt>
                <c:pt idx="34">
                  <c:v>66276</c:v>
                </c:pt>
                <c:pt idx="35">
                  <c:v>192670</c:v>
                </c:pt>
                <c:pt idx="36">
                  <c:v>465652.9</c:v>
                </c:pt>
                <c:pt idx="37">
                  <c:v>470233</c:v>
                </c:pt>
              </c:numCache>
            </c:numRef>
          </c:val>
        </c:ser>
        <c:axId val="70409600"/>
        <c:axId val="70415488"/>
      </c:barChart>
      <c:catAx>
        <c:axId val="704096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70415488"/>
        <c:crosses val="autoZero"/>
        <c:auto val="1"/>
        <c:lblAlgn val="ctr"/>
        <c:lblOffset val="100"/>
      </c:catAx>
      <c:valAx>
        <c:axId val="7041548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Book Antiqua" pitchFamily="18" charset="0"/>
                  </a:defRPr>
                </a:pPr>
                <a:r>
                  <a:rPr lang="ru-RU">
                    <a:latin typeface="Book Antiqua" pitchFamily="18" charset="0"/>
                  </a:rPr>
                  <a:t>тис.грн.</a:t>
                </a: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70409600"/>
        <c:crosses val="autoZero"/>
        <c:crossBetween val="between"/>
      </c:valAx>
    </c:plotArea>
    <c:legend>
      <c:legendPos val="r"/>
      <c:txPr>
        <a:bodyPr/>
        <a:lstStyle/>
        <a:p>
          <a:pPr>
            <a:defRPr b="1">
              <a:latin typeface="Book Antiqua" pitchFamily="18" charset="0"/>
            </a:defRPr>
          </a:pPr>
          <a:endParaRPr lang="uk-UA"/>
        </a:p>
      </c:txPr>
    </c:legend>
    <c:plotVisOnly val="1"/>
    <c:dispBlanksAs val="gap"/>
  </c:chart>
  <c:txPr>
    <a:bodyPr/>
    <a:lstStyle/>
    <a:p>
      <a:pPr>
        <a:defRPr sz="800"/>
      </a:pPr>
      <a:endParaRPr lang="uk-UA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="1" i="0" baseline="0">
                <a:latin typeface="Book Antiqua" pitchFamily="18" charset="0"/>
              </a:rPr>
              <a:t>Рис.3.2. </a:t>
            </a:r>
            <a:r>
              <a:rPr lang="ru-RU" sz="1200" b="1" i="0" u="none" strike="noStrike" baseline="0">
                <a:latin typeface="Book Antiqua" pitchFamily="18" charset="0"/>
              </a:rPr>
              <a:t>Динаміка страхових резервів страхових-компаній-членів ЛСОУ </a:t>
            </a:r>
            <a:endParaRPr lang="ru-RU" sz="1200">
              <a:latin typeface="Book Antiqua" pitchFamily="18" charset="0"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'Динаміка показників'!$G$50:$G$51</c:f>
              <c:strCache>
                <c:ptCount val="1"/>
                <c:pt idx="0">
                  <c:v>9 місяців 2010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показників'!$G$52:$G$89</c:f>
              <c:numCache>
                <c:formatCode>#,##0.0</c:formatCode>
                <c:ptCount val="38"/>
                <c:pt idx="0">
                  <c:v>33539.199999999997</c:v>
                </c:pt>
                <c:pt idx="1">
                  <c:v>59102.1</c:v>
                </c:pt>
                <c:pt idx="2">
                  <c:v>175316</c:v>
                </c:pt>
                <c:pt idx="3">
                  <c:v>328229</c:v>
                </c:pt>
                <c:pt idx="4">
                  <c:v>93373.7</c:v>
                </c:pt>
                <c:pt idx="5">
                  <c:v>34166.699999999997</c:v>
                </c:pt>
                <c:pt idx="6">
                  <c:v>34303.800000000003</c:v>
                </c:pt>
                <c:pt idx="7">
                  <c:v>60530.8</c:v>
                </c:pt>
                <c:pt idx="8">
                  <c:v>169605</c:v>
                </c:pt>
                <c:pt idx="9">
                  <c:v>19975.8</c:v>
                </c:pt>
                <c:pt idx="10">
                  <c:v>48001.3</c:v>
                </c:pt>
                <c:pt idx="11">
                  <c:v>47718.9</c:v>
                </c:pt>
                <c:pt idx="12">
                  <c:v>30471</c:v>
                </c:pt>
                <c:pt idx="13">
                  <c:v>44759.4</c:v>
                </c:pt>
                <c:pt idx="14">
                  <c:v>987.6</c:v>
                </c:pt>
                <c:pt idx="15">
                  <c:v>56114</c:v>
                </c:pt>
                <c:pt idx="16">
                  <c:v>25258.2</c:v>
                </c:pt>
                <c:pt idx="17">
                  <c:v>131912.9</c:v>
                </c:pt>
                <c:pt idx="18">
                  <c:v>215209</c:v>
                </c:pt>
                <c:pt idx="19">
                  <c:v>6305</c:v>
                </c:pt>
                <c:pt idx="20">
                  <c:v>33772.1</c:v>
                </c:pt>
                <c:pt idx="21">
                  <c:v>78468</c:v>
                </c:pt>
                <c:pt idx="22">
                  <c:v>15080.7</c:v>
                </c:pt>
                <c:pt idx="23">
                  <c:v>29853</c:v>
                </c:pt>
                <c:pt idx="24">
                  <c:v>167922.7</c:v>
                </c:pt>
                <c:pt idx="25">
                  <c:v>298387.5</c:v>
                </c:pt>
                <c:pt idx="26">
                  <c:v>10587</c:v>
                </c:pt>
                <c:pt idx="27">
                  <c:v>78612</c:v>
                </c:pt>
                <c:pt idx="28">
                  <c:v>16179.5</c:v>
                </c:pt>
                <c:pt idx="29">
                  <c:v>6264.4</c:v>
                </c:pt>
                <c:pt idx="30">
                  <c:v>5448</c:v>
                </c:pt>
                <c:pt idx="31">
                  <c:v>27362.5</c:v>
                </c:pt>
                <c:pt idx="32">
                  <c:v>38985.1</c:v>
                </c:pt>
                <c:pt idx="33">
                  <c:v>197480.2</c:v>
                </c:pt>
                <c:pt idx="34">
                  <c:v>16533.5</c:v>
                </c:pt>
                <c:pt idx="35">
                  <c:v>22445</c:v>
                </c:pt>
                <c:pt idx="36">
                  <c:v>192254.5</c:v>
                </c:pt>
                <c:pt idx="37">
                  <c:v>328572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показників'!$H$50:$H$51</c:f>
              <c:strCache>
                <c:ptCount val="1"/>
                <c:pt idx="0">
                  <c:v>9 місяців 2011</c:v>
                </c:pt>
              </c:strCache>
            </c:strRef>
          </c:tx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показників'!$H$52:$H$89</c:f>
              <c:numCache>
                <c:formatCode>#,##0.0</c:formatCode>
                <c:ptCount val="38"/>
                <c:pt idx="0">
                  <c:v>30704.1</c:v>
                </c:pt>
                <c:pt idx="1">
                  <c:v>82424.899999999994</c:v>
                </c:pt>
                <c:pt idx="2">
                  <c:v>178526</c:v>
                </c:pt>
                <c:pt idx="3">
                  <c:v>287019</c:v>
                </c:pt>
                <c:pt idx="4">
                  <c:v>67185</c:v>
                </c:pt>
                <c:pt idx="5">
                  <c:v>27495.7</c:v>
                </c:pt>
                <c:pt idx="6">
                  <c:v>31425</c:v>
                </c:pt>
                <c:pt idx="7">
                  <c:v>88134.6</c:v>
                </c:pt>
                <c:pt idx="8">
                  <c:v>174811.9</c:v>
                </c:pt>
                <c:pt idx="9">
                  <c:v>51637.5</c:v>
                </c:pt>
                <c:pt idx="10">
                  <c:v>40476.800000000003</c:v>
                </c:pt>
                <c:pt idx="11">
                  <c:v>90459.4</c:v>
                </c:pt>
                <c:pt idx="12">
                  <c:v>34177.699999999997</c:v>
                </c:pt>
                <c:pt idx="13">
                  <c:v>42130.400000000001</c:v>
                </c:pt>
                <c:pt idx="14">
                  <c:v>615.79999999999995</c:v>
                </c:pt>
                <c:pt idx="15">
                  <c:v>58199</c:v>
                </c:pt>
                <c:pt idx="16">
                  <c:v>25279.3</c:v>
                </c:pt>
                <c:pt idx="17">
                  <c:v>115946.2</c:v>
                </c:pt>
                <c:pt idx="18">
                  <c:v>251069</c:v>
                </c:pt>
                <c:pt idx="19">
                  <c:v>5611</c:v>
                </c:pt>
                <c:pt idx="20">
                  <c:v>35001.800000000003</c:v>
                </c:pt>
                <c:pt idx="21">
                  <c:v>47913</c:v>
                </c:pt>
                <c:pt idx="22">
                  <c:v>18740.900000000001</c:v>
                </c:pt>
                <c:pt idx="23">
                  <c:v>34848</c:v>
                </c:pt>
                <c:pt idx="24">
                  <c:v>201715.4</c:v>
                </c:pt>
                <c:pt idx="25">
                  <c:v>392095.2</c:v>
                </c:pt>
                <c:pt idx="26">
                  <c:v>5178.5</c:v>
                </c:pt>
                <c:pt idx="27">
                  <c:v>86086</c:v>
                </c:pt>
                <c:pt idx="28">
                  <c:v>18037.400000000001</c:v>
                </c:pt>
                <c:pt idx="29">
                  <c:v>13376.7</c:v>
                </c:pt>
                <c:pt idx="30">
                  <c:v>6112.5</c:v>
                </c:pt>
                <c:pt idx="31">
                  <c:v>38154.6</c:v>
                </c:pt>
                <c:pt idx="32">
                  <c:v>66365</c:v>
                </c:pt>
                <c:pt idx="33">
                  <c:v>148064.29999999999</c:v>
                </c:pt>
                <c:pt idx="34">
                  <c:v>15392</c:v>
                </c:pt>
                <c:pt idx="35">
                  <c:v>21656</c:v>
                </c:pt>
                <c:pt idx="36">
                  <c:v>194027.7</c:v>
                </c:pt>
                <c:pt idx="37">
                  <c:v>442357</c:v>
                </c:pt>
              </c:numCache>
            </c:numRef>
          </c:val>
        </c:ser>
        <c:axId val="70437504"/>
        <c:axId val="71594368"/>
      </c:barChart>
      <c:catAx>
        <c:axId val="70437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71594368"/>
        <c:crosses val="autoZero"/>
        <c:auto val="1"/>
        <c:lblAlgn val="ctr"/>
        <c:lblOffset val="100"/>
      </c:catAx>
      <c:valAx>
        <c:axId val="7159436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 b="1">
                  <a:latin typeface="Book Antiqua" pitchFamily="18" charset="0"/>
                </a:endParaRPr>
              </a:p>
            </c:rich>
          </c:tx>
        </c:title>
        <c:numFmt formatCode="#,##0.0" sourceLinked="1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70437504"/>
        <c:crosses val="autoZero"/>
        <c:crossBetween val="between"/>
      </c:valAx>
    </c:plotArea>
    <c:legend>
      <c:legendPos val="r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Book Antiqua" pitchFamily="18" charset="0"/>
              </a:rPr>
              <a:t>Рис. 4. СТРУКТУРА СТРАХОВИХ ПЛАТЕЖІВ ЗА ВИДАМИ СТРАХУВАННЯ </a:t>
            </a:r>
          </a:p>
          <a:p>
            <a:pPr>
              <a:defRPr/>
            </a:pPr>
            <a:r>
              <a:rPr lang="ru-RU" sz="1400">
                <a:latin typeface="Book Antiqua" pitchFamily="18" charset="0"/>
              </a:rPr>
              <a:t>ЗА 9 МІСЯЦІВ 2011 РОКУ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674696140149612"/>
                  <c:y val="5.314364260985266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2105864922848319"/>
                  <c:y val="-0.1505309879321847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0966371613132637E-3"/>
                  <c:y val="0.1311540525532736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9.0200582726536208E-2"/>
                  <c:y val="-2.8679187639863422E-3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CatName val="1"/>
            <c:showPercent val="1"/>
            <c:showLeaderLines val="1"/>
          </c:dLbls>
          <c:cat>
            <c:strRef>
              <c:f>'Структура платежів та виплат'!$D$4:$G$4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виплат'!$D$46:$G$46</c:f>
              <c:numCache>
                <c:formatCode>#,##0.0</c:formatCode>
                <c:ptCount val="4"/>
                <c:pt idx="0">
                  <c:v>701874.10000000033</c:v>
                </c:pt>
                <c:pt idx="1">
                  <c:v>2892400.8000000003</c:v>
                </c:pt>
                <c:pt idx="2">
                  <c:v>232422</c:v>
                </c:pt>
                <c:pt idx="3">
                  <c:v>1308628.5000000002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style val="25"/>
  <c:chart>
    <c:title>
      <c:tx>
        <c:rich>
          <a:bodyPr/>
          <a:lstStyle/>
          <a:p>
            <a:pPr>
              <a:defRPr sz="1400">
                <a:latin typeface="Book Antiqua" pitchFamily="18" charset="0"/>
              </a:defRPr>
            </a:pPr>
            <a:r>
              <a:rPr lang="ru-RU" sz="1400" b="1" i="0" u="none" strike="noStrike" baseline="0"/>
              <a:t>Рис. 5. </a:t>
            </a:r>
            <a:r>
              <a:rPr lang="ru-RU" sz="1400" b="1" i="0" baseline="0">
                <a:latin typeface="Book Antiqua" pitchFamily="18" charset="0"/>
              </a:rPr>
              <a:t>СТРУКТУРА СТРАХОВИХ ПЛАТЕЖІВ ЗА ВИДАМИ СТРАХУВАННЯ</a:t>
            </a:r>
          </a:p>
          <a:p>
            <a:pPr>
              <a:defRPr sz="1400">
                <a:latin typeface="Book Antiqua" pitchFamily="18" charset="0"/>
              </a:defRPr>
            </a:pPr>
            <a:r>
              <a:rPr lang="ru-RU" sz="1400" b="1" i="0" baseline="0">
                <a:latin typeface="Book Antiqua" pitchFamily="18" charset="0"/>
              </a:rPr>
              <a:t> ЗА </a:t>
            </a:r>
            <a:r>
              <a:rPr lang="ru-RU" sz="1400" b="1" i="0" u="none" strike="noStrike" baseline="0"/>
              <a:t> 9 МІСЯЦІВ 2011 РОКУ</a:t>
            </a:r>
            <a:endParaRPr lang="ru-RU" sz="1400">
              <a:latin typeface="Book Antiqua" pitchFamily="18" charset="0"/>
            </a:endParaRP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599570663454668"/>
                  <c:y val="0.1059689004504656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27922882496344936"/>
                  <c:y val="-4.42947669727540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4.1354245778811076E-2"/>
                  <c:y val="0.1358671497022859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8900280262846063E-2"/>
                  <c:y val="4.3334779749183594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CatName val="1"/>
            <c:showPercent val="1"/>
            <c:showLeaderLines val="1"/>
          </c:dLbls>
          <c:cat>
            <c:strRef>
              <c:f>'Структура платежів та виплат'!$L$4:$O$4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виплат'!$L$46:$O$46</c:f>
              <c:numCache>
                <c:formatCode>#,##0.0</c:formatCode>
                <c:ptCount val="4"/>
                <c:pt idx="0">
                  <c:v>388483.89999999997</c:v>
                </c:pt>
                <c:pt idx="1">
                  <c:v>866286.49999999988</c:v>
                </c:pt>
                <c:pt idx="2">
                  <c:v>11006.000000000002</c:v>
                </c:pt>
                <c:pt idx="3">
                  <c:v>413274.79999999993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77" l="0.70000000000000062" r="0.70000000000000062" t="0.75000000000000577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66675</xdr:rowOff>
    </xdr:from>
    <xdr:to>
      <xdr:col>39</xdr:col>
      <xdr:colOff>542925</xdr:colOff>
      <xdr:row>46</xdr:row>
      <xdr:rowOff>152400</xdr:rowOff>
    </xdr:to>
    <xdr:graphicFrame macro="">
      <xdr:nvGraphicFramePr>
        <xdr:cNvPr id="206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0</xdr:row>
      <xdr:rowOff>0</xdr:rowOff>
    </xdr:from>
    <xdr:to>
      <xdr:col>41</xdr:col>
      <xdr:colOff>19050</xdr:colOff>
      <xdr:row>20</xdr:row>
      <xdr:rowOff>180975</xdr:rowOff>
    </xdr:to>
    <xdr:graphicFrame macro="">
      <xdr:nvGraphicFramePr>
        <xdr:cNvPr id="107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20</xdr:row>
      <xdr:rowOff>123825</xdr:rowOff>
    </xdr:from>
    <xdr:to>
      <xdr:col>41</xdr:col>
      <xdr:colOff>9525</xdr:colOff>
      <xdr:row>44</xdr:row>
      <xdr:rowOff>323850</xdr:rowOff>
    </xdr:to>
    <xdr:graphicFrame macro="">
      <xdr:nvGraphicFramePr>
        <xdr:cNvPr id="107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45</xdr:row>
      <xdr:rowOff>28575</xdr:rowOff>
    </xdr:from>
    <xdr:to>
      <xdr:col>40</xdr:col>
      <xdr:colOff>476250</xdr:colOff>
      <xdr:row>66</xdr:row>
      <xdr:rowOff>47625</xdr:rowOff>
    </xdr:to>
    <xdr:graphicFrame macro="">
      <xdr:nvGraphicFramePr>
        <xdr:cNvPr id="107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66</xdr:row>
      <xdr:rowOff>38100</xdr:rowOff>
    </xdr:from>
    <xdr:to>
      <xdr:col>41</xdr:col>
      <xdr:colOff>0</xdr:colOff>
      <xdr:row>90</xdr:row>
      <xdr:rowOff>0</xdr:rowOff>
    </xdr:to>
    <xdr:graphicFrame macro="">
      <xdr:nvGraphicFramePr>
        <xdr:cNvPr id="107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49</xdr:row>
      <xdr:rowOff>9525</xdr:rowOff>
    </xdr:from>
    <xdr:to>
      <xdr:col>6</xdr:col>
      <xdr:colOff>9525</xdr:colOff>
      <xdr:row>70</xdr:row>
      <xdr:rowOff>38100</xdr:rowOff>
    </xdr:to>
    <xdr:graphicFrame macro="">
      <xdr:nvGraphicFramePr>
        <xdr:cNvPr id="8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48</xdr:row>
      <xdr:rowOff>219075</xdr:rowOff>
    </xdr:from>
    <xdr:to>
      <xdr:col>14</xdr:col>
      <xdr:colOff>0</xdr:colOff>
      <xdr:row>69</xdr:row>
      <xdr:rowOff>200025</xdr:rowOff>
    </xdr:to>
    <xdr:graphicFrame macro="">
      <xdr:nvGraphicFramePr>
        <xdr:cNvPr id="821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74;&#1072;&#1083;&#1100;&#1082;&#1086;&#1074;&#1089;&#1082;&#1072;&#1103;%20&#1056;&#1086;&#1084;&#1072;&#1085;&#1072;/&#1052;&#1086;&#1080;%20&#1076;&#1086;&#1082;&#1091;&#1084;&#1077;&#1085;&#1090;&#1099;/&#1051;&#1057;&#1054;&#1059;/&#1056;&#1045;&#1049;&#1058;&#1045;&#1053;&#1043;&#1048;/2010/&#1056;&#1077;&#1081;&#1090;&#1077;&#1085;&#1075;%20&#1079;&#1072;%202010%20&#1088;&#1110;&#1082;/&#1055;&#1086;&#1074;&#1085;&#1080;&#1081;%20&#1051;&#1057;&#1054;&#1059;%20&#1056;&#1077;&#1081;&#1090;&#1080;&#1085;&#1075;&#1080;%20&#1079;&#1072;%202010%20&#1088;.-non%20lif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 таблиця"/>
      <sheetName val="Структура платежів та виплат"/>
      <sheetName val="Динаміка показників"/>
      <sheetName val="Лист1"/>
    </sheetNames>
    <sheetDataSet>
      <sheetData sheetId="0" refreshError="1"/>
      <sheetData sheetId="1">
        <row r="3">
          <cell r="E3" t="str">
            <v>Добровільне особисте страхування (крім страхування життя)</v>
          </cell>
        </row>
      </sheetData>
      <sheetData sheetId="2" refreshError="1"/>
      <sheetData sheetId="3" refreshError="1">
        <row r="4">
          <cell r="C4" t="str">
            <v>Назва страхової організації</v>
          </cell>
          <cell r="D4" t="str">
            <v xml:space="preserve">Добровільне особисте страхування </v>
          </cell>
          <cell r="K4" t="str">
            <v>№ п/п</v>
          </cell>
          <cell r="L4" t="str">
            <v>Назва страхової організації</v>
          </cell>
          <cell r="M4" t="str">
            <v>Добровільне майнове страхування</v>
          </cell>
          <cell r="X4" t="str">
            <v>№ п/п</v>
          </cell>
          <cell r="Y4" t="str">
            <v>Назва страхової організації</v>
          </cell>
          <cell r="Z4" t="str">
            <v>Добровільне страхування відповідальності</v>
          </cell>
          <cell r="AF4" t="str">
            <v>№ п/п</v>
          </cell>
          <cell r="AG4" t="str">
            <v>Назва страхової організації</v>
          </cell>
          <cell r="AH4" t="str">
            <v xml:space="preserve">Недержавне обов'язкове страхування </v>
          </cell>
        </row>
        <row r="5">
          <cell r="D5" t="str">
            <v>Всього по виду, тис.грн.</v>
          </cell>
          <cell r="E5" t="str">
            <v>Від нещасних випадків</v>
          </cell>
          <cell r="F5" t="str">
            <v>Медичне страхування (безперервне страхування здоров'я)</v>
          </cell>
          <cell r="G5" t="str">
            <v>Здоров'я на випадок хвороби</v>
          </cell>
          <cell r="H5" t="str">
            <v>Медичних витрат</v>
          </cell>
          <cell r="I5" t="str">
            <v>Інші види</v>
          </cell>
          <cell r="M5" t="str">
            <v>Всього по виду, тис.грн.</v>
          </cell>
          <cell r="N5" t="str">
            <v>Наземного транспорту (крім залізничного)</v>
          </cell>
          <cell r="O5" t="str">
            <v>Залізничного транспорту</v>
          </cell>
          <cell r="P5" t="str">
            <v>Водного транспорту</v>
          </cell>
          <cell r="Q5" t="str">
            <v>Вантажів та багажу</v>
          </cell>
          <cell r="R5" t="str">
            <v>Від вогневих ризиків та ризиків стихійних явищ</v>
          </cell>
          <cell r="S5" t="str">
            <v>Майна (іншого)</v>
          </cell>
          <cell r="T5" t="str">
            <v>Кредитів</v>
          </cell>
          <cell r="U5" t="str">
            <v>Фінансових ризиків</v>
          </cell>
          <cell r="V5" t="str">
            <v>Інші види</v>
          </cell>
          <cell r="Z5" t="str">
            <v>Всього по ивду, тис.грн.</v>
          </cell>
          <cell r="AA5" t="str">
            <v>ЦВВНТЗ (вклчаючи перевізника)</v>
          </cell>
          <cell r="AB5" t="str">
            <v>Власників водного транспорту</v>
          </cell>
          <cell r="AC5" t="str">
            <v>Власників повітряного транспорту</v>
          </cell>
          <cell r="AD5" t="str">
            <v>Перед третіми особами (іншої)</v>
          </cell>
          <cell r="AH5" t="str">
            <v>Всього по виду, тис. грн.</v>
          </cell>
          <cell r="AI5" t="str">
            <v>Особисте страхування від нещасних випадків на транспорті</v>
          </cell>
          <cell r="AJ5" t="str">
            <v>Страхування ЦВ власників ТЗ за звичайними договорами</v>
          </cell>
          <cell r="AK5" t="str">
            <v>Страхування ЦВ власників ТЗ за додатковими договорами</v>
          </cell>
          <cell r="AL5" t="str">
            <v>Авіаційне страхування цивільної авіації</v>
          </cell>
          <cell r="AM5" t="str">
            <v>Страхування відповідальності суб'єктів перевезення небезпечних вантажів</v>
          </cell>
          <cell r="AN5" t="str">
            <v>Страхування ЦВ суб'єктів господарювання за шкоду, заподіяну пожежами та аваріями</v>
          </cell>
          <cell r="AO5" t="str">
            <v>Інші види</v>
          </cell>
        </row>
        <row r="6">
          <cell r="C6">
            <v>2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X6">
            <v>1</v>
          </cell>
          <cell r="Y6">
            <v>2</v>
          </cell>
          <cell r="Z6">
            <v>20</v>
          </cell>
          <cell r="AA6">
            <v>21</v>
          </cell>
          <cell r="AB6">
            <v>22</v>
          </cell>
          <cell r="AC6">
            <v>23</v>
          </cell>
          <cell r="AD6">
            <v>24</v>
          </cell>
          <cell r="AF6">
            <v>1</v>
          </cell>
          <cell r="AG6">
            <v>2</v>
          </cell>
          <cell r="AH6">
            <v>25</v>
          </cell>
          <cell r="AI6">
            <v>26</v>
          </cell>
          <cell r="AJ6">
            <v>27</v>
          </cell>
          <cell r="AK6">
            <v>28</v>
          </cell>
          <cell r="AL6">
            <v>29</v>
          </cell>
          <cell r="AM6">
            <v>30</v>
          </cell>
          <cell r="AN6">
            <v>31</v>
          </cell>
          <cell r="AO6">
            <v>32</v>
          </cell>
        </row>
        <row r="7">
          <cell r="C7" t="str">
            <v>АЛЬФА СТРАХУВАННЯ</v>
          </cell>
          <cell r="D7">
            <v>26304.2</v>
          </cell>
          <cell r="E7">
            <v>10609.9</v>
          </cell>
          <cell r="F7">
            <v>14489.9</v>
          </cell>
          <cell r="G7">
            <v>29.7</v>
          </cell>
          <cell r="H7">
            <v>1174.6999999999998</v>
          </cell>
          <cell r="I7">
            <v>0</v>
          </cell>
          <cell r="K7">
            <v>1</v>
          </cell>
          <cell r="L7" t="str">
            <v>АЛЬФА СТРАХУВАННЯ</v>
          </cell>
          <cell r="M7">
            <v>120785.20000000001</v>
          </cell>
          <cell r="N7">
            <v>86010.5</v>
          </cell>
          <cell r="O7">
            <v>775.3</v>
          </cell>
          <cell r="P7">
            <v>224.59999999999997</v>
          </cell>
          <cell r="Q7">
            <v>2241.2999999999997</v>
          </cell>
          <cell r="R7">
            <v>859</v>
          </cell>
          <cell r="S7">
            <v>15661.300000000001</v>
          </cell>
          <cell r="T7">
            <v>15.3</v>
          </cell>
          <cell r="U7">
            <v>14997.900000000001</v>
          </cell>
          <cell r="V7">
            <v>0</v>
          </cell>
          <cell r="X7">
            <v>1</v>
          </cell>
          <cell r="Y7" t="str">
            <v>АЛЬФА СТРАХУВАННЯ</v>
          </cell>
          <cell r="Z7">
            <v>3120.2000000000003</v>
          </cell>
          <cell r="AA7">
            <v>768.5</v>
          </cell>
          <cell r="AB7">
            <v>0</v>
          </cell>
          <cell r="AC7">
            <v>0</v>
          </cell>
          <cell r="AD7">
            <v>2351.7000000000003</v>
          </cell>
          <cell r="AF7">
            <v>1</v>
          </cell>
          <cell r="AG7" t="str">
            <v>АЛЬФА СТРАХУВАННЯ</v>
          </cell>
          <cell r="AH7">
            <v>17143.100000000002</v>
          </cell>
          <cell r="AI7">
            <v>179.2</v>
          </cell>
          <cell r="AJ7">
            <v>16621.2</v>
          </cell>
          <cell r="AK7">
            <v>0</v>
          </cell>
          <cell r="AL7">
            <v>162.9</v>
          </cell>
          <cell r="AM7">
            <v>86.9</v>
          </cell>
          <cell r="AN7">
            <v>80.3</v>
          </cell>
          <cell r="AO7">
            <v>12.6</v>
          </cell>
        </row>
        <row r="8">
          <cell r="C8" t="str">
            <v>АЛЬФА-ГАРАНТ</v>
          </cell>
          <cell r="D8">
            <v>1447.4</v>
          </cell>
          <cell r="E8">
            <v>395.1</v>
          </cell>
          <cell r="F8">
            <v>693.3</v>
          </cell>
          <cell r="G8">
            <v>58.2</v>
          </cell>
          <cell r="H8">
            <v>300.79999999999995</v>
          </cell>
          <cell r="I8">
            <v>0</v>
          </cell>
          <cell r="K8">
            <v>2</v>
          </cell>
          <cell r="L8" t="str">
            <v>АЛЬФА-ГАРАНТ</v>
          </cell>
          <cell r="M8">
            <v>24641.5</v>
          </cell>
          <cell r="N8">
            <v>20567.599999999999</v>
          </cell>
          <cell r="O8">
            <v>0</v>
          </cell>
          <cell r="P8">
            <v>9.4</v>
          </cell>
          <cell r="Q8">
            <v>84.2</v>
          </cell>
          <cell r="R8">
            <v>1973.3</v>
          </cell>
          <cell r="S8">
            <v>2007</v>
          </cell>
          <cell r="T8">
            <v>0</v>
          </cell>
          <cell r="U8">
            <v>0</v>
          </cell>
          <cell r="V8">
            <v>0</v>
          </cell>
          <cell r="X8">
            <v>2</v>
          </cell>
          <cell r="Y8" t="str">
            <v>АЛЬФА-ГАРАНТ</v>
          </cell>
          <cell r="Z8">
            <v>1018.6</v>
          </cell>
          <cell r="AA8">
            <v>105.7</v>
          </cell>
          <cell r="AB8">
            <v>19.899999999999999</v>
          </cell>
          <cell r="AC8">
            <v>0</v>
          </cell>
          <cell r="AD8">
            <v>893</v>
          </cell>
          <cell r="AF8">
            <v>2</v>
          </cell>
          <cell r="AG8" t="str">
            <v>АЛЬФА-ГАРАНТ</v>
          </cell>
          <cell r="AH8">
            <v>9784.6999999999989</v>
          </cell>
          <cell r="AI8">
            <v>124.9</v>
          </cell>
          <cell r="AJ8">
            <v>5568.0999999999995</v>
          </cell>
          <cell r="AK8">
            <v>74.3</v>
          </cell>
          <cell r="AL8">
            <v>0</v>
          </cell>
          <cell r="AM8">
            <v>34.700000000000003</v>
          </cell>
          <cell r="AN8">
            <v>595.4</v>
          </cell>
          <cell r="AO8">
            <v>3387.2999999999997</v>
          </cell>
        </row>
        <row r="9">
          <cell r="C9" t="str">
            <v>АСКА</v>
          </cell>
          <cell r="D9">
            <v>42592.5</v>
          </cell>
          <cell r="E9">
            <v>6166.2</v>
          </cell>
          <cell r="F9">
            <v>29453</v>
          </cell>
          <cell r="G9">
            <v>5275.9</v>
          </cell>
          <cell r="H9">
            <v>1697.4</v>
          </cell>
          <cell r="I9">
            <v>0</v>
          </cell>
          <cell r="K9">
            <v>3</v>
          </cell>
          <cell r="L9" t="str">
            <v>АСКА</v>
          </cell>
          <cell r="M9">
            <v>182440.6</v>
          </cell>
          <cell r="N9">
            <v>50325.200000000004</v>
          </cell>
          <cell r="O9">
            <v>1193.0999999999999</v>
          </cell>
          <cell r="P9">
            <v>2839.4</v>
          </cell>
          <cell r="Q9">
            <v>12382.5</v>
          </cell>
          <cell r="R9">
            <v>53910.600000000006</v>
          </cell>
          <cell r="S9">
            <v>60794.9</v>
          </cell>
          <cell r="T9">
            <v>865.8</v>
          </cell>
          <cell r="U9">
            <v>121.6</v>
          </cell>
          <cell r="V9">
            <v>7.5</v>
          </cell>
          <cell r="X9">
            <v>3</v>
          </cell>
          <cell r="Y9" t="str">
            <v>АСКА</v>
          </cell>
          <cell r="Z9">
            <v>6929</v>
          </cell>
          <cell r="AA9">
            <v>1237.6999999999998</v>
          </cell>
          <cell r="AB9">
            <v>0</v>
          </cell>
          <cell r="AC9">
            <v>0</v>
          </cell>
          <cell r="AD9">
            <v>5691.3</v>
          </cell>
          <cell r="AF9">
            <v>3</v>
          </cell>
          <cell r="AG9" t="str">
            <v>АСКА</v>
          </cell>
          <cell r="AH9">
            <v>58812.600000000006</v>
          </cell>
          <cell r="AI9">
            <v>1181.3999999999999</v>
          </cell>
          <cell r="AJ9">
            <v>31512.2</v>
          </cell>
          <cell r="AK9">
            <v>2914.3</v>
          </cell>
          <cell r="AL9">
            <v>14916.2</v>
          </cell>
          <cell r="AM9">
            <v>780.30000000000007</v>
          </cell>
          <cell r="AN9">
            <v>473.9</v>
          </cell>
          <cell r="AO9">
            <v>7034.2999999999993</v>
          </cell>
        </row>
        <row r="10">
          <cell r="C10" t="str">
            <v>АСКО-МЕДСЕРВІС</v>
          </cell>
          <cell r="D10">
            <v>0</v>
          </cell>
          <cell r="K10">
            <v>4</v>
          </cell>
          <cell r="L10" t="str">
            <v>АСКО-МЕДСЕРВІС</v>
          </cell>
          <cell r="M10">
            <v>0</v>
          </cell>
          <cell r="X10">
            <v>4</v>
          </cell>
          <cell r="Y10" t="str">
            <v>АСКО-МЕДСЕРВІС</v>
          </cell>
          <cell r="Z10">
            <v>0</v>
          </cell>
          <cell r="AF10">
            <v>4</v>
          </cell>
          <cell r="AG10" t="str">
            <v>АСКО-МЕДСЕРВІС</v>
          </cell>
          <cell r="AH10">
            <v>0</v>
          </cell>
        </row>
        <row r="11">
          <cell r="C11" t="str">
            <v>БРОКБІЗНЕС</v>
          </cell>
          <cell r="D11">
            <v>5805.1</v>
          </cell>
          <cell r="E11">
            <v>759</v>
          </cell>
          <cell r="F11">
            <v>4412.6000000000004</v>
          </cell>
          <cell r="G11">
            <v>6.2</v>
          </cell>
          <cell r="H11">
            <v>627.29999999999995</v>
          </cell>
          <cell r="I11">
            <v>0</v>
          </cell>
          <cell r="K11">
            <v>5</v>
          </cell>
          <cell r="L11" t="str">
            <v>БРОКБІЗНЕС</v>
          </cell>
          <cell r="M11">
            <v>161194</v>
          </cell>
          <cell r="N11">
            <v>45590.7</v>
          </cell>
          <cell r="O11">
            <v>0</v>
          </cell>
          <cell r="P11">
            <v>642.6</v>
          </cell>
          <cell r="Q11">
            <v>16322.1</v>
          </cell>
          <cell r="R11">
            <v>40520.6</v>
          </cell>
          <cell r="S11">
            <v>44417</v>
          </cell>
          <cell r="T11">
            <v>56.9</v>
          </cell>
          <cell r="U11">
            <v>13582</v>
          </cell>
          <cell r="V11">
            <v>62.1</v>
          </cell>
          <cell r="X11">
            <v>5</v>
          </cell>
          <cell r="Y11" t="str">
            <v>БРОКБІЗНЕС</v>
          </cell>
          <cell r="Z11">
            <v>7679.7000000000007</v>
          </cell>
          <cell r="AA11">
            <v>317.39999999999998</v>
          </cell>
          <cell r="AB11">
            <v>387.5</v>
          </cell>
          <cell r="AC11">
            <v>55.7</v>
          </cell>
          <cell r="AD11">
            <v>6919.1</v>
          </cell>
          <cell r="AF11">
            <v>5</v>
          </cell>
          <cell r="AG11" t="str">
            <v>БРОКБІЗНЕС</v>
          </cell>
          <cell r="AH11">
            <v>39585.800000000003</v>
          </cell>
          <cell r="AI11">
            <v>14197</v>
          </cell>
          <cell r="AJ11">
            <v>21331.599999999999</v>
          </cell>
          <cell r="AK11">
            <v>70.599999999999994</v>
          </cell>
          <cell r="AL11">
            <v>240.5</v>
          </cell>
          <cell r="AM11">
            <v>238.5</v>
          </cell>
          <cell r="AN11">
            <v>257.3</v>
          </cell>
          <cell r="AO11">
            <v>3250.3</v>
          </cell>
        </row>
        <row r="12">
          <cell r="C12" t="str">
            <v>БУСІН</v>
          </cell>
          <cell r="D12">
            <v>218.39999999999998</v>
          </cell>
          <cell r="E12">
            <v>218.39999999999998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6</v>
          </cell>
          <cell r="L12" t="str">
            <v>БУСІН</v>
          </cell>
          <cell r="M12">
            <v>6398.2</v>
          </cell>
          <cell r="N12">
            <v>980.99999999999977</v>
          </cell>
          <cell r="O12">
            <v>0</v>
          </cell>
          <cell r="P12">
            <v>0</v>
          </cell>
          <cell r="Q12">
            <v>196.6</v>
          </cell>
          <cell r="R12">
            <v>-16.400000000000006</v>
          </cell>
          <cell r="S12">
            <v>-87.399999999999991</v>
          </cell>
          <cell r="T12">
            <v>0</v>
          </cell>
          <cell r="U12">
            <v>0</v>
          </cell>
          <cell r="V12">
            <v>5324.4000000000005</v>
          </cell>
          <cell r="X12">
            <v>6</v>
          </cell>
          <cell r="Y12" t="str">
            <v>БУСІН</v>
          </cell>
          <cell r="Z12">
            <v>12291.4</v>
          </cell>
          <cell r="AA12">
            <v>0.6</v>
          </cell>
          <cell r="AB12">
            <v>0</v>
          </cell>
          <cell r="AC12">
            <v>10424.5</v>
          </cell>
          <cell r="AD12">
            <v>1866.3</v>
          </cell>
          <cell r="AF12">
            <v>6</v>
          </cell>
          <cell r="AG12" t="str">
            <v>БУСІН</v>
          </cell>
          <cell r="AH12">
            <v>54408.899999999994</v>
          </cell>
          <cell r="AI12">
            <v>0</v>
          </cell>
          <cell r="AJ12">
            <v>0</v>
          </cell>
          <cell r="AK12">
            <v>0</v>
          </cell>
          <cell r="AL12">
            <v>54006.299999999996</v>
          </cell>
          <cell r="AM12">
            <v>0</v>
          </cell>
          <cell r="AN12">
            <v>0</v>
          </cell>
          <cell r="AO12">
            <v>402.6</v>
          </cell>
        </row>
        <row r="13">
          <cell r="C13" t="str">
            <v>ВІ-ДІ СТРАХУВАННЯ</v>
          </cell>
          <cell r="K13">
            <v>7</v>
          </cell>
          <cell r="L13" t="str">
            <v>ВІ-ДІ СТРАХУВАННЯ</v>
          </cell>
          <cell r="X13">
            <v>7</v>
          </cell>
          <cell r="Y13" t="str">
            <v>ВІ-ДІ СТРАХУВАННЯ</v>
          </cell>
          <cell r="AF13">
            <v>7</v>
          </cell>
          <cell r="AG13" t="str">
            <v>ВІ-ДІ СТРАХУВАННЯ</v>
          </cell>
        </row>
        <row r="14">
          <cell r="C14" t="str">
            <v>ВІЙСЬКОВО-СТРАХОВА КОМПАНІЯ</v>
          </cell>
          <cell r="D14">
            <v>1463</v>
          </cell>
          <cell r="E14">
            <v>611.79999999999995</v>
          </cell>
          <cell r="F14">
            <v>0</v>
          </cell>
          <cell r="G14">
            <v>265.3</v>
          </cell>
          <cell r="H14">
            <v>585.9</v>
          </cell>
          <cell r="I14">
            <v>0</v>
          </cell>
          <cell r="K14">
            <v>8</v>
          </cell>
          <cell r="L14" t="str">
            <v>ВІЙСЬКОВО-СТРАХОВА КОМПАНІЯ</v>
          </cell>
          <cell r="M14">
            <v>3105.3999999999996</v>
          </cell>
          <cell r="N14">
            <v>701.19999999999993</v>
          </cell>
          <cell r="O14">
            <v>0</v>
          </cell>
          <cell r="P14">
            <v>0.9</v>
          </cell>
          <cell r="Q14">
            <v>70.8</v>
          </cell>
          <cell r="R14">
            <v>361.8</v>
          </cell>
          <cell r="S14">
            <v>317.2</v>
          </cell>
          <cell r="T14">
            <v>0</v>
          </cell>
          <cell r="U14">
            <v>0.1</v>
          </cell>
          <cell r="V14">
            <v>1653.3999999999999</v>
          </cell>
          <cell r="X14">
            <v>8</v>
          </cell>
          <cell r="Y14" t="str">
            <v>ВІЙСЬКОВО-СТРАХОВА КОМПАНІЯ</v>
          </cell>
          <cell r="Z14">
            <v>421.29999999999995</v>
          </cell>
          <cell r="AA14">
            <v>0.9</v>
          </cell>
          <cell r="AB14">
            <v>0</v>
          </cell>
          <cell r="AC14">
            <v>407.5</v>
          </cell>
          <cell r="AD14">
            <v>12.9</v>
          </cell>
          <cell r="AF14">
            <v>8</v>
          </cell>
          <cell r="AG14" t="str">
            <v>ВІЙСЬКОВО-СТРАХОВА КОМПАНІЯ</v>
          </cell>
          <cell r="AH14">
            <v>67158.199999999983</v>
          </cell>
          <cell r="AI14">
            <v>29.7</v>
          </cell>
          <cell r="AJ14">
            <v>0</v>
          </cell>
          <cell r="AK14">
            <v>0</v>
          </cell>
          <cell r="AL14">
            <v>67062.099999999991</v>
          </cell>
          <cell r="AM14">
            <v>8.4</v>
          </cell>
          <cell r="AN14">
            <v>6.1</v>
          </cell>
          <cell r="AO14">
            <v>51.9</v>
          </cell>
        </row>
        <row r="15">
          <cell r="C15" t="str">
            <v>ВУСО</v>
          </cell>
          <cell r="D15">
            <v>0</v>
          </cell>
          <cell r="K15">
            <v>9</v>
          </cell>
          <cell r="L15" t="str">
            <v>ВУСО</v>
          </cell>
          <cell r="M15">
            <v>0</v>
          </cell>
          <cell r="X15">
            <v>9</v>
          </cell>
          <cell r="Y15" t="str">
            <v>ВУСО</v>
          </cell>
          <cell r="Z15">
            <v>0</v>
          </cell>
          <cell r="AF15">
            <v>9</v>
          </cell>
          <cell r="AG15" t="str">
            <v>ВУСО</v>
          </cell>
          <cell r="AH15">
            <v>0</v>
          </cell>
        </row>
        <row r="16">
          <cell r="C16" t="str">
            <v>ГЛОБУС</v>
          </cell>
          <cell r="D16">
            <v>1725.8999999999999</v>
          </cell>
          <cell r="E16">
            <v>1665.6</v>
          </cell>
          <cell r="F16">
            <v>60.3</v>
          </cell>
          <cell r="G16">
            <v>0</v>
          </cell>
          <cell r="H16">
            <v>0</v>
          </cell>
          <cell r="I16">
            <v>0</v>
          </cell>
          <cell r="K16">
            <v>10</v>
          </cell>
          <cell r="L16" t="str">
            <v>ГЛОБУС</v>
          </cell>
          <cell r="M16">
            <v>7643.8</v>
          </cell>
          <cell r="N16">
            <v>4762.2</v>
          </cell>
          <cell r="O16">
            <v>0</v>
          </cell>
          <cell r="P16">
            <v>0</v>
          </cell>
          <cell r="Q16">
            <v>7.3</v>
          </cell>
          <cell r="R16">
            <v>1491.8</v>
          </cell>
          <cell r="S16">
            <v>1382.5</v>
          </cell>
          <cell r="T16">
            <v>0</v>
          </cell>
          <cell r="U16">
            <v>0</v>
          </cell>
          <cell r="V16">
            <v>0</v>
          </cell>
          <cell r="X16">
            <v>10</v>
          </cell>
          <cell r="Y16" t="str">
            <v>ГЛОБУС</v>
          </cell>
          <cell r="Z16">
            <v>1957</v>
          </cell>
          <cell r="AA16">
            <v>2.5</v>
          </cell>
          <cell r="AB16">
            <v>0</v>
          </cell>
          <cell r="AC16">
            <v>0</v>
          </cell>
          <cell r="AD16">
            <v>1954.5</v>
          </cell>
          <cell r="AF16">
            <v>10</v>
          </cell>
          <cell r="AG16" t="str">
            <v>ГЛОБУС</v>
          </cell>
          <cell r="AH16">
            <v>60025.299999999996</v>
          </cell>
          <cell r="AI16">
            <v>807.2</v>
          </cell>
          <cell r="AJ16">
            <v>34416.300000000003</v>
          </cell>
          <cell r="AK16">
            <v>24266.799999999999</v>
          </cell>
          <cell r="AL16">
            <v>0</v>
          </cell>
          <cell r="AM16">
            <v>232.1</v>
          </cell>
          <cell r="AN16">
            <v>68.7</v>
          </cell>
          <cell r="AO16">
            <v>234.2</v>
          </cell>
        </row>
        <row r="17">
          <cell r="C17" t="str">
            <v>ДИНАСТІЯ</v>
          </cell>
          <cell r="D17">
            <v>7240.7</v>
          </cell>
          <cell r="E17">
            <v>90.9</v>
          </cell>
          <cell r="F17">
            <v>0</v>
          </cell>
          <cell r="G17">
            <v>7149.8</v>
          </cell>
          <cell r="H17">
            <v>0</v>
          </cell>
          <cell r="I17">
            <v>0</v>
          </cell>
          <cell r="K17">
            <v>11</v>
          </cell>
          <cell r="L17" t="str">
            <v>ДИНАСТІЯ</v>
          </cell>
          <cell r="M17">
            <v>239.5</v>
          </cell>
          <cell r="N17">
            <v>72.900000000000006</v>
          </cell>
          <cell r="O17">
            <v>0</v>
          </cell>
          <cell r="P17">
            <v>0</v>
          </cell>
          <cell r="Q17">
            <v>0</v>
          </cell>
          <cell r="R17">
            <v>163.19999999999999</v>
          </cell>
          <cell r="S17">
            <v>3.4</v>
          </cell>
          <cell r="X17">
            <v>11</v>
          </cell>
          <cell r="Y17" t="str">
            <v>ДИНАСТІЯ</v>
          </cell>
          <cell r="Z17">
            <v>6.7</v>
          </cell>
          <cell r="AA17">
            <v>0</v>
          </cell>
          <cell r="AB17">
            <v>0</v>
          </cell>
          <cell r="AC17">
            <v>0</v>
          </cell>
          <cell r="AD17">
            <v>6.7</v>
          </cell>
          <cell r="AF17">
            <v>11</v>
          </cell>
          <cell r="AG17" t="str">
            <v>ДИНАСТІЯ</v>
          </cell>
          <cell r="AH17">
            <v>3.4</v>
          </cell>
          <cell r="AI17">
            <v>3.4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 t="str">
            <v>ДОБРОБУТ</v>
          </cell>
          <cell r="D18">
            <v>0</v>
          </cell>
          <cell r="K18">
            <v>12</v>
          </cell>
          <cell r="L18" t="str">
            <v>ДОБРОБУТ</v>
          </cell>
          <cell r="M18">
            <v>0</v>
          </cell>
          <cell r="X18">
            <v>12</v>
          </cell>
          <cell r="Y18" t="str">
            <v>ДОБРОБУТ</v>
          </cell>
          <cell r="Z18">
            <v>0</v>
          </cell>
          <cell r="AF18">
            <v>12</v>
          </cell>
          <cell r="AG18" t="str">
            <v>ДОБРОБУТ</v>
          </cell>
          <cell r="AH18">
            <v>0</v>
          </cell>
        </row>
        <row r="19">
          <cell r="C19" t="str">
            <v>ДОБРОБУТ ТА ЗАХИСТ</v>
          </cell>
          <cell r="D19">
            <v>0</v>
          </cell>
          <cell r="K19">
            <v>13</v>
          </cell>
          <cell r="L19" t="str">
            <v>ДОБРОБУТ ТА ЗАХИСТ</v>
          </cell>
          <cell r="M19">
            <v>0</v>
          </cell>
          <cell r="X19">
            <v>13</v>
          </cell>
          <cell r="Y19" t="str">
            <v>ДОБРОБУТ ТА ЗАХИСТ</v>
          </cell>
          <cell r="Z19">
            <v>0</v>
          </cell>
          <cell r="AF19">
            <v>13</v>
          </cell>
          <cell r="AG19" t="str">
            <v>ДОБРОБУТ ТА ЗАХИСТ</v>
          </cell>
          <cell r="AH19">
            <v>0</v>
          </cell>
        </row>
        <row r="20">
          <cell r="C20" t="str">
            <v>ЕТАЛОН</v>
          </cell>
          <cell r="D20">
            <v>5233.8000000000011</v>
          </cell>
          <cell r="E20">
            <v>1489.7</v>
          </cell>
          <cell r="F20">
            <v>720.1</v>
          </cell>
          <cell r="G20">
            <v>48.8</v>
          </cell>
          <cell r="H20">
            <v>2975.2000000000003</v>
          </cell>
          <cell r="I20">
            <v>0</v>
          </cell>
          <cell r="K20">
            <v>14</v>
          </cell>
          <cell r="L20" t="str">
            <v>ЕТАЛОН</v>
          </cell>
          <cell r="M20">
            <v>33672.1</v>
          </cell>
          <cell r="N20">
            <v>21285</v>
          </cell>
          <cell r="O20">
            <v>2.1</v>
          </cell>
          <cell r="P20">
            <v>107.1</v>
          </cell>
          <cell r="Q20">
            <v>1352.1</v>
          </cell>
          <cell r="R20">
            <v>4502.8</v>
          </cell>
          <cell r="S20">
            <v>4106.4000000000005</v>
          </cell>
          <cell r="T20">
            <v>0</v>
          </cell>
          <cell r="U20">
            <v>2316.6</v>
          </cell>
          <cell r="V20">
            <v>0</v>
          </cell>
          <cell r="X20">
            <v>14</v>
          </cell>
          <cell r="Y20" t="str">
            <v>ЕТАЛОН</v>
          </cell>
          <cell r="Z20">
            <v>1680.6000000000001</v>
          </cell>
          <cell r="AA20">
            <v>382.90000000000003</v>
          </cell>
          <cell r="AB20">
            <v>2.5</v>
          </cell>
          <cell r="AC20">
            <v>0</v>
          </cell>
          <cell r="AD20">
            <v>1295.2</v>
          </cell>
          <cell r="AF20">
            <v>14</v>
          </cell>
          <cell r="AG20" t="str">
            <v>ЕТАЛОН</v>
          </cell>
          <cell r="AH20">
            <v>14406.5</v>
          </cell>
          <cell r="AI20">
            <v>218.7</v>
          </cell>
          <cell r="AJ20">
            <v>11998.800000000001</v>
          </cell>
          <cell r="AK20">
            <v>92.8</v>
          </cell>
          <cell r="AL20">
            <v>0.8</v>
          </cell>
          <cell r="AM20">
            <v>1185.4000000000001</v>
          </cell>
          <cell r="AN20">
            <v>59.7</v>
          </cell>
          <cell r="AO20">
            <v>850.3</v>
          </cell>
        </row>
        <row r="21">
          <cell r="C21" t="str">
            <v>ЄВРОПЕЙСЬКИЙ СТРАХОВИЙ АЛЬЯНС</v>
          </cell>
          <cell r="D21">
            <v>0</v>
          </cell>
          <cell r="K21">
            <v>15</v>
          </cell>
          <cell r="L21" t="str">
            <v>ЄВРОПЕЙСЬКИЙ СТРАХОВИЙ АЛЬЯНС</v>
          </cell>
          <cell r="M21">
            <v>0</v>
          </cell>
          <cell r="X21">
            <v>15</v>
          </cell>
          <cell r="Y21" t="str">
            <v>ЄВРОПЕЙСЬКИЙ СТРАХОВИЙ АЛЬЯНС</v>
          </cell>
          <cell r="Z21">
            <v>0</v>
          </cell>
          <cell r="AF21">
            <v>15</v>
          </cell>
          <cell r="AG21" t="str">
            <v>ЄВРОПЕЙСЬКИЙ СТРАХОВИЙ АЛЬЯНС</v>
          </cell>
          <cell r="AH21">
            <v>0</v>
          </cell>
        </row>
        <row r="22">
          <cell r="C22" t="str">
            <v>ЗАХІД-РЕЗЕРВ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16</v>
          </cell>
          <cell r="L22" t="str">
            <v>ЗАХІД-РЕЗЕРВ</v>
          </cell>
          <cell r="M22">
            <v>2194.6999999999998</v>
          </cell>
          <cell r="N22">
            <v>319.3</v>
          </cell>
          <cell r="O22">
            <v>0</v>
          </cell>
          <cell r="P22">
            <v>0</v>
          </cell>
          <cell r="Q22">
            <v>0</v>
          </cell>
          <cell r="R22">
            <v>830.1</v>
          </cell>
          <cell r="S22">
            <v>1014.6</v>
          </cell>
          <cell r="T22">
            <v>0</v>
          </cell>
          <cell r="U22">
            <v>30.7</v>
          </cell>
          <cell r="V22">
            <v>0</v>
          </cell>
          <cell r="X22">
            <v>16</v>
          </cell>
          <cell r="Y22" t="str">
            <v>ЗАХІД-РЕЗЕРВ</v>
          </cell>
          <cell r="Z22">
            <v>5.0999999999999996</v>
          </cell>
          <cell r="AA22">
            <v>0</v>
          </cell>
          <cell r="AB22">
            <v>0</v>
          </cell>
          <cell r="AC22">
            <v>0</v>
          </cell>
          <cell r="AD22">
            <v>5.0999999999999996</v>
          </cell>
          <cell r="AF22">
            <v>16</v>
          </cell>
          <cell r="AG22" t="str">
            <v>ЗАХІД-РЕЗЕРВ</v>
          </cell>
          <cell r="AH22">
            <v>10.199999999999999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10.199999999999999</v>
          </cell>
          <cell r="AO22">
            <v>0</v>
          </cell>
        </row>
        <row r="23">
          <cell r="C23" t="str">
            <v>ІЛЛІЧІВСЬКЕ</v>
          </cell>
          <cell r="D23">
            <v>41555.199999999997</v>
          </cell>
          <cell r="E23">
            <v>1882.2</v>
          </cell>
          <cell r="F23">
            <v>38653.699999999997</v>
          </cell>
          <cell r="G23">
            <v>59</v>
          </cell>
          <cell r="H23">
            <v>960.3</v>
          </cell>
          <cell r="I23">
            <v>0</v>
          </cell>
          <cell r="K23">
            <v>17</v>
          </cell>
          <cell r="L23" t="str">
            <v>ІЛЛІЧІВСЬКЕ</v>
          </cell>
          <cell r="M23">
            <v>55240.100000000006</v>
          </cell>
          <cell r="N23">
            <v>21925.4</v>
          </cell>
          <cell r="O23">
            <v>0</v>
          </cell>
          <cell r="P23">
            <v>147.19999999999999</v>
          </cell>
          <cell r="Q23">
            <v>892.5</v>
          </cell>
          <cell r="R23">
            <v>13688.2</v>
          </cell>
          <cell r="S23">
            <v>15055.3</v>
          </cell>
          <cell r="T23">
            <v>0</v>
          </cell>
          <cell r="U23">
            <v>3319.6</v>
          </cell>
          <cell r="V23">
            <v>211.9</v>
          </cell>
          <cell r="X23">
            <v>17</v>
          </cell>
          <cell r="Y23" t="str">
            <v>ІЛЛІЧІВСЬКЕ</v>
          </cell>
          <cell r="Z23">
            <v>6963.4</v>
          </cell>
          <cell r="AA23">
            <v>109.7</v>
          </cell>
          <cell r="AB23">
            <v>5.7</v>
          </cell>
          <cell r="AC23">
            <v>0</v>
          </cell>
          <cell r="AD23">
            <v>6848</v>
          </cell>
          <cell r="AF23">
            <v>17</v>
          </cell>
          <cell r="AG23" t="str">
            <v>ІЛЛІЧІВСЬКЕ</v>
          </cell>
          <cell r="AH23">
            <v>24128.999999999996</v>
          </cell>
          <cell r="AI23">
            <v>843.6</v>
          </cell>
          <cell r="AJ23">
            <v>20213.5</v>
          </cell>
          <cell r="AK23">
            <v>0</v>
          </cell>
          <cell r="AL23">
            <v>1705.6</v>
          </cell>
          <cell r="AM23">
            <v>198.1</v>
          </cell>
          <cell r="AN23">
            <v>198.3</v>
          </cell>
          <cell r="AO23">
            <v>969.9</v>
          </cell>
        </row>
        <row r="24">
          <cell r="C24" t="str">
            <v>ІНДІГО</v>
          </cell>
          <cell r="D24">
            <v>589.20000000000005</v>
          </cell>
          <cell r="E24">
            <v>246.70000000000002</v>
          </cell>
          <cell r="F24">
            <v>342.5</v>
          </cell>
          <cell r="G24">
            <v>0</v>
          </cell>
          <cell r="H24">
            <v>0</v>
          </cell>
          <cell r="I24">
            <v>0</v>
          </cell>
          <cell r="K24">
            <v>18</v>
          </cell>
          <cell r="L24" t="str">
            <v>ІНДІГО</v>
          </cell>
          <cell r="M24">
            <v>45643.7</v>
          </cell>
          <cell r="N24">
            <v>32524.500000000004</v>
          </cell>
          <cell r="O24">
            <v>0</v>
          </cell>
          <cell r="P24">
            <v>1719.7</v>
          </cell>
          <cell r="Q24">
            <v>6369.1</v>
          </cell>
          <cell r="R24">
            <v>1917.1</v>
          </cell>
          <cell r="S24">
            <v>1195</v>
          </cell>
          <cell r="T24">
            <v>1517.1</v>
          </cell>
          <cell r="U24">
            <v>401.2</v>
          </cell>
          <cell r="V24">
            <v>0</v>
          </cell>
          <cell r="X24">
            <v>18</v>
          </cell>
          <cell r="Y24" t="str">
            <v>ІНДІГО</v>
          </cell>
          <cell r="Z24">
            <v>2046.7</v>
          </cell>
          <cell r="AA24">
            <v>1050.2</v>
          </cell>
          <cell r="AB24">
            <v>10.9</v>
          </cell>
          <cell r="AC24">
            <v>0</v>
          </cell>
          <cell r="AD24">
            <v>985.59999999999991</v>
          </cell>
          <cell r="AF24">
            <v>18</v>
          </cell>
          <cell r="AG24" t="str">
            <v>ІНДІГО</v>
          </cell>
          <cell r="AH24">
            <v>52.999999999999993</v>
          </cell>
          <cell r="AI24">
            <v>16.7</v>
          </cell>
          <cell r="AJ24">
            <v>0</v>
          </cell>
          <cell r="AK24">
            <v>0</v>
          </cell>
          <cell r="AL24">
            <v>0</v>
          </cell>
          <cell r="AM24">
            <v>35.9</v>
          </cell>
          <cell r="AN24">
            <v>0</v>
          </cell>
          <cell r="AO24">
            <v>0.4</v>
          </cell>
        </row>
        <row r="25">
          <cell r="C25" t="str">
            <v>ІНТЕР</v>
          </cell>
          <cell r="D25">
            <v>0</v>
          </cell>
          <cell r="K25">
            <v>19</v>
          </cell>
          <cell r="L25" t="str">
            <v>ІНТЕР</v>
          </cell>
          <cell r="M25">
            <v>0</v>
          </cell>
          <cell r="X25">
            <v>19</v>
          </cell>
          <cell r="Y25" t="str">
            <v>ІНТЕР</v>
          </cell>
          <cell r="Z25">
            <v>0</v>
          </cell>
          <cell r="AF25">
            <v>19</v>
          </cell>
          <cell r="AG25" t="str">
            <v>ІНТЕР</v>
          </cell>
          <cell r="A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6"/>
  <sheetViews>
    <sheetView topLeftCell="W4" zoomScale="85" zoomScaleNormal="85" workbookViewId="0">
      <selection activeCell="D29" sqref="D29"/>
    </sheetView>
  </sheetViews>
  <sheetFormatPr defaultRowHeight="16.5"/>
  <cols>
    <col min="1" max="1" width="9.140625" style="65"/>
    <col min="2" max="2" width="28.42578125" style="66" customWidth="1"/>
    <col min="3" max="3" width="21.7109375" style="67" customWidth="1"/>
    <col min="4" max="5" width="21.7109375" style="91" customWidth="1"/>
    <col min="6" max="8" width="19" style="91" customWidth="1"/>
    <col min="9" max="9" width="9.140625" style="52"/>
    <col min="10" max="10" width="9.140625" style="65"/>
    <col min="11" max="11" width="32" style="66" customWidth="1"/>
    <col min="12" max="12" width="19" style="92" customWidth="1"/>
    <col min="13" max="16" width="19" style="91" customWidth="1"/>
    <col min="17" max="21" width="21.7109375" style="91" customWidth="1"/>
    <col min="22" max="22" width="9.140625" style="52"/>
    <col min="23" max="23" width="9.140625" style="65"/>
    <col min="24" max="24" width="32" style="66" bestFit="1" customWidth="1"/>
    <col min="25" max="25" width="21.7109375" style="92" customWidth="1"/>
    <col min="26" max="29" width="21.7109375" style="91" customWidth="1"/>
    <col min="30" max="30" width="9.140625" style="52"/>
    <col min="31" max="31" width="9.140625" style="65"/>
    <col min="32" max="32" width="32" style="66" bestFit="1" customWidth="1"/>
    <col min="33" max="33" width="21.7109375" style="92" customWidth="1"/>
    <col min="34" max="40" width="21.7109375" style="91" customWidth="1"/>
    <col min="41" max="41" width="9.140625" style="52"/>
    <col min="42" max="42" width="9.140625" style="65"/>
    <col min="43" max="43" width="32" style="66" bestFit="1" customWidth="1"/>
    <col min="44" max="44" width="21.7109375" style="92" customWidth="1"/>
    <col min="45" max="49" width="9.140625" style="91"/>
    <col min="50" max="16384" width="9.140625" style="93"/>
  </cols>
  <sheetData>
    <row r="1" spans="1:72" s="76" customFormat="1">
      <c r="A1" s="48"/>
      <c r="B1" s="49"/>
      <c r="C1" s="50"/>
      <c r="D1" s="52"/>
      <c r="E1" s="52"/>
      <c r="F1" s="52"/>
      <c r="G1" s="386" t="s">
        <v>100</v>
      </c>
      <c r="H1" s="386"/>
      <c r="I1" s="52"/>
      <c r="J1" s="48"/>
      <c r="K1" s="51"/>
      <c r="L1" s="97"/>
      <c r="M1" s="52"/>
      <c r="N1" s="52"/>
      <c r="O1" s="52"/>
      <c r="P1" s="52"/>
      <c r="Q1" s="52"/>
      <c r="R1" s="52"/>
      <c r="S1" s="386" t="s">
        <v>101</v>
      </c>
      <c r="T1" s="386"/>
      <c r="U1" s="386"/>
      <c r="V1" s="52"/>
      <c r="W1" s="48"/>
      <c r="X1" s="51"/>
      <c r="Y1" s="97"/>
      <c r="Z1" s="52"/>
      <c r="AA1" s="386" t="s">
        <v>102</v>
      </c>
      <c r="AB1" s="386"/>
      <c r="AC1" s="386"/>
      <c r="AD1" s="52"/>
      <c r="AE1" s="48"/>
      <c r="AF1" s="51"/>
      <c r="AG1" s="97"/>
      <c r="AH1" s="52"/>
      <c r="AI1" s="52"/>
      <c r="AJ1" s="52"/>
      <c r="AK1" s="52"/>
      <c r="AL1" s="386" t="s">
        <v>103</v>
      </c>
      <c r="AM1" s="386"/>
      <c r="AN1" s="386"/>
      <c r="AO1" s="52"/>
      <c r="AP1" s="48"/>
      <c r="AQ1" s="386" t="s">
        <v>104</v>
      </c>
      <c r="AR1" s="386"/>
      <c r="AS1" s="52"/>
      <c r="AT1" s="52"/>
      <c r="AU1" s="52"/>
      <c r="AV1" s="52"/>
      <c r="AW1" s="52"/>
    </row>
    <row r="2" spans="1:72" s="76" customFormat="1">
      <c r="A2" s="387" t="s">
        <v>68</v>
      </c>
      <c r="B2" s="387"/>
      <c r="C2" s="387"/>
      <c r="D2" s="387"/>
      <c r="E2" s="387"/>
      <c r="F2" s="387"/>
      <c r="G2" s="387"/>
      <c r="H2" s="387"/>
      <c r="I2" s="95"/>
      <c r="J2" s="387" t="s">
        <v>69</v>
      </c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95"/>
      <c r="W2" s="387" t="s">
        <v>70</v>
      </c>
      <c r="X2" s="387"/>
      <c r="Y2" s="387"/>
      <c r="Z2" s="387"/>
      <c r="AA2" s="387"/>
      <c r="AB2" s="387"/>
      <c r="AC2" s="387"/>
      <c r="AD2" s="95"/>
      <c r="AE2" s="387" t="s">
        <v>71</v>
      </c>
      <c r="AF2" s="387"/>
      <c r="AG2" s="387"/>
      <c r="AH2" s="387"/>
      <c r="AI2" s="387"/>
      <c r="AJ2" s="387"/>
      <c r="AK2" s="387"/>
      <c r="AL2" s="387"/>
      <c r="AM2" s="387"/>
      <c r="AN2" s="387"/>
      <c r="AO2" s="95"/>
      <c r="AP2" s="387" t="s">
        <v>72</v>
      </c>
      <c r="AQ2" s="387"/>
      <c r="AR2" s="387"/>
      <c r="AS2" s="52"/>
      <c r="AT2" s="52"/>
      <c r="AU2" s="52"/>
      <c r="AV2" s="52"/>
      <c r="AW2" s="52"/>
    </row>
    <row r="3" spans="1:72" s="76" customFormat="1" ht="17.25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52"/>
      <c r="AT3" s="52"/>
      <c r="AU3" s="52"/>
      <c r="AV3" s="52"/>
      <c r="AW3" s="52"/>
    </row>
    <row r="4" spans="1:72" s="151" customFormat="1" ht="15.75" thickBot="1">
      <c r="A4" s="385" t="s">
        <v>43</v>
      </c>
      <c r="B4" s="385" t="s">
        <v>0</v>
      </c>
      <c r="C4" s="385" t="s">
        <v>73</v>
      </c>
      <c r="D4" s="385"/>
      <c r="E4" s="385"/>
      <c r="F4" s="385"/>
      <c r="G4" s="385"/>
      <c r="H4" s="385"/>
      <c r="I4" s="149"/>
      <c r="J4" s="379" t="s">
        <v>43</v>
      </c>
      <c r="K4" s="379" t="s">
        <v>0</v>
      </c>
      <c r="L4" s="379" t="s">
        <v>1</v>
      </c>
      <c r="M4" s="379"/>
      <c r="N4" s="379"/>
      <c r="O4" s="379"/>
      <c r="P4" s="379"/>
      <c r="Q4" s="379"/>
      <c r="R4" s="379"/>
      <c r="S4" s="379"/>
      <c r="T4" s="379"/>
      <c r="U4" s="379"/>
      <c r="V4" s="149"/>
      <c r="W4" s="379" t="s">
        <v>43</v>
      </c>
      <c r="X4" s="379" t="s">
        <v>0</v>
      </c>
      <c r="Y4" s="379" t="s">
        <v>2</v>
      </c>
      <c r="Z4" s="379"/>
      <c r="AA4" s="379"/>
      <c r="AB4" s="379"/>
      <c r="AC4" s="379"/>
      <c r="AD4" s="150"/>
      <c r="AE4" s="379" t="s">
        <v>43</v>
      </c>
      <c r="AF4" s="379" t="s">
        <v>0</v>
      </c>
      <c r="AG4" s="379" t="s">
        <v>3</v>
      </c>
      <c r="AH4" s="379"/>
      <c r="AI4" s="379"/>
      <c r="AJ4" s="379"/>
      <c r="AK4" s="379"/>
      <c r="AL4" s="379"/>
      <c r="AM4" s="379"/>
      <c r="AN4" s="379"/>
      <c r="AO4" s="150"/>
      <c r="AP4" s="379" t="s">
        <v>43</v>
      </c>
      <c r="AQ4" s="379" t="s">
        <v>0</v>
      </c>
      <c r="AR4" s="379" t="s">
        <v>50</v>
      </c>
      <c r="AS4" s="150"/>
      <c r="AT4" s="150"/>
      <c r="AU4" s="150"/>
      <c r="AV4" s="150"/>
      <c r="AW4" s="150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</row>
    <row r="5" spans="1:72" s="151" customFormat="1" ht="91.5" thickTop="1" thickBot="1">
      <c r="A5" s="385"/>
      <c r="B5" s="385"/>
      <c r="C5" s="152" t="s">
        <v>74</v>
      </c>
      <c r="D5" s="152" t="s">
        <v>75</v>
      </c>
      <c r="E5" s="152" t="s">
        <v>76</v>
      </c>
      <c r="F5" s="152" t="s">
        <v>77</v>
      </c>
      <c r="G5" s="152" t="s">
        <v>78</v>
      </c>
      <c r="H5" s="152" t="s">
        <v>79</v>
      </c>
      <c r="I5" s="150"/>
      <c r="J5" s="379"/>
      <c r="K5" s="379"/>
      <c r="L5" s="153" t="s">
        <v>74</v>
      </c>
      <c r="M5" s="153" t="s">
        <v>80</v>
      </c>
      <c r="N5" s="153" t="s">
        <v>81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87</v>
      </c>
      <c r="U5" s="153" t="s">
        <v>79</v>
      </c>
      <c r="V5" s="150"/>
      <c r="W5" s="379"/>
      <c r="X5" s="379"/>
      <c r="Y5" s="153" t="s">
        <v>88</v>
      </c>
      <c r="Z5" s="153" t="s">
        <v>89</v>
      </c>
      <c r="AA5" s="153" t="s">
        <v>90</v>
      </c>
      <c r="AB5" s="153" t="s">
        <v>91</v>
      </c>
      <c r="AC5" s="153" t="s">
        <v>92</v>
      </c>
      <c r="AD5" s="150"/>
      <c r="AE5" s="379"/>
      <c r="AF5" s="379"/>
      <c r="AG5" s="153" t="s">
        <v>93</v>
      </c>
      <c r="AH5" s="153" t="s">
        <v>94</v>
      </c>
      <c r="AI5" s="153" t="s">
        <v>95</v>
      </c>
      <c r="AJ5" s="153" t="s">
        <v>96</v>
      </c>
      <c r="AK5" s="153" t="s">
        <v>97</v>
      </c>
      <c r="AL5" s="153" t="s">
        <v>98</v>
      </c>
      <c r="AM5" s="153" t="s">
        <v>99</v>
      </c>
      <c r="AN5" s="153" t="s">
        <v>79</v>
      </c>
      <c r="AO5" s="150"/>
      <c r="AP5" s="379"/>
      <c r="AQ5" s="379"/>
      <c r="AR5" s="379"/>
      <c r="AS5" s="150"/>
      <c r="AT5" s="150"/>
      <c r="AU5" s="150"/>
      <c r="AV5" s="150"/>
      <c r="AW5" s="150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</row>
    <row r="6" spans="1:72" s="172" customFormat="1" ht="17.25" thickTop="1">
      <c r="A6" s="166">
        <v>1</v>
      </c>
      <c r="B6" s="158" t="s">
        <v>38</v>
      </c>
      <c r="C6" s="167">
        <f>SUM(D6:H6)</f>
        <v>1023.7</v>
      </c>
      <c r="D6" s="168">
        <f>271.1-0.2</f>
        <v>270.90000000000003</v>
      </c>
      <c r="E6" s="168">
        <v>340.3</v>
      </c>
      <c r="F6" s="168">
        <v>66.8</v>
      </c>
      <c r="G6" s="168">
        <f>349.3-3.6</f>
        <v>345.7</v>
      </c>
      <c r="H6" s="169"/>
      <c r="I6" s="170"/>
      <c r="J6" s="171">
        <v>1</v>
      </c>
      <c r="K6" s="158" t="s">
        <v>38</v>
      </c>
      <c r="L6" s="167">
        <f>SUM(M6:U6)</f>
        <v>13768.699999999999</v>
      </c>
      <c r="M6" s="168">
        <f>10736-101.6</f>
        <v>10634.4</v>
      </c>
      <c r="N6" s="168">
        <v>0</v>
      </c>
      <c r="O6" s="168"/>
      <c r="P6" s="168">
        <v>45.3</v>
      </c>
      <c r="Q6" s="168">
        <f>1555.6-20.3</f>
        <v>1535.3</v>
      </c>
      <c r="R6" s="168">
        <f>1554.5-20.3</f>
        <v>1534.2</v>
      </c>
      <c r="S6" s="168"/>
      <c r="T6" s="168">
        <v>19.5</v>
      </c>
      <c r="U6" s="168"/>
      <c r="V6" s="170"/>
      <c r="W6" s="171">
        <v>1</v>
      </c>
      <c r="X6" s="158" t="s">
        <v>38</v>
      </c>
      <c r="Y6" s="167">
        <f>SUM(Z6:AC6)</f>
        <v>1364.8</v>
      </c>
      <c r="Z6" s="168">
        <f>110.2-0.3</f>
        <v>109.9</v>
      </c>
      <c r="AA6" s="168">
        <v>19.399999999999999</v>
      </c>
      <c r="AB6" s="168"/>
      <c r="AC6" s="168">
        <f>1244.9-9.4</f>
        <v>1235.5</v>
      </c>
      <c r="AD6" s="170"/>
      <c r="AE6" s="171">
        <v>1</v>
      </c>
      <c r="AF6" s="158" t="s">
        <v>38</v>
      </c>
      <c r="AG6" s="167">
        <f>SUM(AH6:AN6)</f>
        <v>8359.7999999999993</v>
      </c>
      <c r="AH6" s="168">
        <v>88.9</v>
      </c>
      <c r="AI6" s="168">
        <f>5126.9-33.2</f>
        <v>5093.7</v>
      </c>
      <c r="AJ6" s="168">
        <v>68.5</v>
      </c>
      <c r="AK6" s="168"/>
      <c r="AL6" s="168">
        <v>95.9</v>
      </c>
      <c r="AM6" s="168">
        <v>101.9</v>
      </c>
      <c r="AN6" s="168">
        <f>23+2896.6-13.8+5.1</f>
        <v>2910.8999999999996</v>
      </c>
      <c r="AO6" s="170"/>
      <c r="AP6" s="171">
        <v>1</v>
      </c>
      <c r="AQ6" s="158" t="s">
        <v>38</v>
      </c>
      <c r="AR6" s="168">
        <v>0</v>
      </c>
      <c r="AS6" s="170"/>
      <c r="AT6" s="170"/>
      <c r="AU6" s="170"/>
      <c r="AV6" s="170"/>
      <c r="AW6" s="170"/>
    </row>
    <row r="7" spans="1:72" s="172" customFormat="1">
      <c r="A7" s="166">
        <v>2</v>
      </c>
      <c r="B7" s="173" t="s">
        <v>26</v>
      </c>
      <c r="C7" s="167">
        <f t="shared" ref="C7:C44" si="0">SUM(D7:H7)</f>
        <v>86810.299999999988</v>
      </c>
      <c r="D7" s="168">
        <f>58064-227.8</f>
        <v>57836.2</v>
      </c>
      <c r="E7" s="168">
        <f>27371.3-2.7</f>
        <v>27368.6</v>
      </c>
      <c r="F7" s="168">
        <f>241-1.2</f>
        <v>239.8</v>
      </c>
      <c r="G7" s="168">
        <f>1376.6-10.9</f>
        <v>1365.6999999999998</v>
      </c>
      <c r="H7" s="169"/>
      <c r="I7" s="170"/>
      <c r="J7" s="171">
        <v>2</v>
      </c>
      <c r="K7" s="173" t="s">
        <v>26</v>
      </c>
      <c r="L7" s="167">
        <f t="shared" ref="L7:L44" si="1">SUM(M7:U7)</f>
        <v>109370.20000000001</v>
      </c>
      <c r="M7" s="168">
        <f>70593.9-438.8</f>
        <v>70155.099999999991</v>
      </c>
      <c r="N7" s="168">
        <v>1356.6</v>
      </c>
      <c r="O7" s="168">
        <f>8.7-85.1</f>
        <v>-76.399999999999991</v>
      </c>
      <c r="P7" s="168">
        <v>447.7</v>
      </c>
      <c r="Q7" s="168">
        <f>184.6-0.5</f>
        <v>184.1</v>
      </c>
      <c r="R7" s="168">
        <f>12114.7-122.2</f>
        <v>11992.5</v>
      </c>
      <c r="S7" s="168"/>
      <c r="T7" s="168">
        <f>25380.4-69.8</f>
        <v>25310.600000000002</v>
      </c>
      <c r="U7" s="168"/>
      <c r="V7" s="170"/>
      <c r="W7" s="171">
        <v>2</v>
      </c>
      <c r="X7" s="173" t="s">
        <v>26</v>
      </c>
      <c r="Y7" s="167">
        <f t="shared" ref="Y7:Y44" si="2">SUM(Z7:AC7)</f>
        <v>2833.7999999999997</v>
      </c>
      <c r="Z7" s="168">
        <f>658.3-2.2</f>
        <v>656.09999999999991</v>
      </c>
      <c r="AA7" s="168">
        <v>13.6</v>
      </c>
      <c r="AB7" s="168"/>
      <c r="AC7" s="168">
        <f>2175-10.9</f>
        <v>2164.1</v>
      </c>
      <c r="AD7" s="170"/>
      <c r="AE7" s="171">
        <v>2</v>
      </c>
      <c r="AF7" s="173" t="s">
        <v>26</v>
      </c>
      <c r="AG7" s="167">
        <f t="shared" ref="AG7:AG44" si="3">SUM(AH7:AN7)</f>
        <v>18073.399999999998</v>
      </c>
      <c r="AH7" s="168">
        <f>57.6-0.3</f>
        <v>57.300000000000004</v>
      </c>
      <c r="AI7" s="168">
        <f>17683.5-137.9</f>
        <v>17545.599999999999</v>
      </c>
      <c r="AJ7" s="168"/>
      <c r="AK7" s="168">
        <f>330.8-5.8</f>
        <v>325</v>
      </c>
      <c r="AL7" s="168">
        <v>51.9</v>
      </c>
      <c r="AM7" s="168">
        <v>67.5</v>
      </c>
      <c r="AN7" s="168">
        <f>26.1</f>
        <v>26.1</v>
      </c>
      <c r="AO7" s="170"/>
      <c r="AP7" s="171">
        <v>2</v>
      </c>
      <c r="AQ7" s="173" t="s">
        <v>26</v>
      </c>
      <c r="AR7" s="168">
        <v>0</v>
      </c>
      <c r="AS7" s="170"/>
      <c r="AT7" s="170"/>
      <c r="AU7" s="170"/>
      <c r="AV7" s="170"/>
      <c r="AW7" s="170"/>
    </row>
    <row r="8" spans="1:72" s="172" customFormat="1">
      <c r="A8" s="166">
        <v>3</v>
      </c>
      <c r="B8" s="174" t="s">
        <v>7</v>
      </c>
      <c r="C8" s="167">
        <f t="shared" si="0"/>
        <v>45201.399999999994</v>
      </c>
      <c r="D8" s="168">
        <f>4714-1.3</f>
        <v>4712.7</v>
      </c>
      <c r="E8" s="168">
        <f>35684.7-0.6</f>
        <v>35684.1</v>
      </c>
      <c r="F8" s="168">
        <v>3337.2</v>
      </c>
      <c r="G8" s="168">
        <f>1479.5-12.1</f>
        <v>1467.4</v>
      </c>
      <c r="H8" s="169"/>
      <c r="I8" s="170"/>
      <c r="J8" s="171">
        <v>3</v>
      </c>
      <c r="K8" s="174" t="s">
        <v>7</v>
      </c>
      <c r="L8" s="167">
        <f t="shared" si="1"/>
        <v>151168.29999999999</v>
      </c>
      <c r="M8" s="168">
        <f>36301.5-173.9</f>
        <v>36127.599999999999</v>
      </c>
      <c r="N8" s="168">
        <v>3147.9</v>
      </c>
      <c r="O8" s="168">
        <v>6093.2</v>
      </c>
      <c r="P8" s="168">
        <v>13866.1</v>
      </c>
      <c r="Q8" s="168">
        <f>67197.3-15.9</f>
        <v>67181.400000000009</v>
      </c>
      <c r="R8" s="168">
        <f>24372.5-44.2</f>
        <v>24328.3</v>
      </c>
      <c r="S8" s="168"/>
      <c r="T8" s="168">
        <v>202.5</v>
      </c>
      <c r="U8" s="168">
        <v>221.3</v>
      </c>
      <c r="V8" s="170"/>
      <c r="W8" s="171">
        <v>3</v>
      </c>
      <c r="X8" s="174" t="s">
        <v>7</v>
      </c>
      <c r="Y8" s="167">
        <f t="shared" si="2"/>
        <v>7350.9</v>
      </c>
      <c r="Z8" s="168">
        <f>657.4-4.1</f>
        <v>653.29999999999995</v>
      </c>
      <c r="AA8" s="168"/>
      <c r="AB8" s="176">
        <v>0.8</v>
      </c>
      <c r="AC8" s="176">
        <v>6696.8</v>
      </c>
      <c r="AD8" s="170"/>
      <c r="AE8" s="171">
        <v>3</v>
      </c>
      <c r="AF8" s="174" t="s">
        <v>7</v>
      </c>
      <c r="AG8" s="167">
        <f t="shared" si="3"/>
        <v>63319.19999999999</v>
      </c>
      <c r="AH8" s="168">
        <f>922.8-0.6</f>
        <v>922.19999999999993</v>
      </c>
      <c r="AI8" s="168">
        <f>38071-200.5</f>
        <v>37870.5</v>
      </c>
      <c r="AJ8" s="168">
        <f>7077.2-22</f>
        <v>7055.2</v>
      </c>
      <c r="AK8" s="168">
        <f>7576.2-3.5</f>
        <v>7572.7</v>
      </c>
      <c r="AL8" s="168">
        <f>412.2-2.6</f>
        <v>409.59999999999997</v>
      </c>
      <c r="AM8" s="168">
        <v>623.6</v>
      </c>
      <c r="AN8" s="168">
        <f>11.9+1435.6+3865+3508.2+44.8-0.1</f>
        <v>8865.4</v>
      </c>
      <c r="AO8" s="170"/>
      <c r="AP8" s="171">
        <v>3</v>
      </c>
      <c r="AQ8" s="174" t="s">
        <v>7</v>
      </c>
      <c r="AR8" s="168">
        <v>0</v>
      </c>
      <c r="AS8" s="170"/>
      <c r="AT8" s="170"/>
      <c r="AU8" s="170"/>
      <c r="AV8" s="170"/>
      <c r="AW8" s="170"/>
    </row>
    <row r="9" spans="1:72" s="76" customFormat="1">
      <c r="A9" s="72">
        <v>4</v>
      </c>
      <c r="B9" s="45" t="s">
        <v>36</v>
      </c>
      <c r="C9" s="53">
        <f t="shared" si="0"/>
        <v>0</v>
      </c>
      <c r="D9" s="54"/>
      <c r="E9" s="54"/>
      <c r="F9" s="54"/>
      <c r="G9" s="54"/>
      <c r="H9" s="73"/>
      <c r="I9" s="55"/>
      <c r="J9" s="96">
        <v>4</v>
      </c>
      <c r="K9" s="45" t="s">
        <v>36</v>
      </c>
      <c r="L9" s="53">
        <f t="shared" si="1"/>
        <v>0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96">
        <v>4</v>
      </c>
      <c r="X9" s="45" t="s">
        <v>36</v>
      </c>
      <c r="Y9" s="53">
        <f t="shared" si="2"/>
        <v>0</v>
      </c>
      <c r="Z9" s="54"/>
      <c r="AA9" s="54"/>
      <c r="AB9" s="54"/>
      <c r="AC9" s="54"/>
      <c r="AD9" s="55"/>
      <c r="AE9" s="96">
        <v>4</v>
      </c>
      <c r="AF9" s="45" t="s">
        <v>36</v>
      </c>
      <c r="AG9" s="53">
        <f t="shared" si="3"/>
        <v>0</v>
      </c>
      <c r="AH9" s="54"/>
      <c r="AI9" s="54"/>
      <c r="AJ9" s="54"/>
      <c r="AK9" s="54"/>
      <c r="AL9" s="54"/>
      <c r="AM9" s="54"/>
      <c r="AN9" s="54"/>
      <c r="AO9" s="55"/>
      <c r="AP9" s="96">
        <v>4</v>
      </c>
      <c r="AQ9" s="45" t="s">
        <v>36</v>
      </c>
      <c r="AR9" s="54">
        <v>0</v>
      </c>
      <c r="AS9" s="55"/>
      <c r="AT9" s="55"/>
      <c r="AU9" s="55"/>
      <c r="AV9" s="55"/>
      <c r="AW9" s="55"/>
    </row>
    <row r="10" spans="1:72" s="76" customFormat="1">
      <c r="A10" s="72">
        <v>5</v>
      </c>
      <c r="B10" s="45" t="s">
        <v>66</v>
      </c>
      <c r="C10" s="53">
        <f t="shared" si="0"/>
        <v>0</v>
      </c>
      <c r="D10" s="54"/>
      <c r="E10" s="54"/>
      <c r="F10" s="54"/>
      <c r="G10" s="54"/>
      <c r="H10" s="73"/>
      <c r="I10" s="55"/>
      <c r="J10" s="96">
        <v>5</v>
      </c>
      <c r="K10" s="45" t="s">
        <v>66</v>
      </c>
      <c r="L10" s="53">
        <f t="shared" si="1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96">
        <v>5</v>
      </c>
      <c r="X10" s="45" t="s">
        <v>66</v>
      </c>
      <c r="Y10" s="53">
        <f t="shared" si="2"/>
        <v>0</v>
      </c>
      <c r="Z10" s="54"/>
      <c r="AA10" s="54"/>
      <c r="AB10" s="54"/>
      <c r="AC10" s="54"/>
      <c r="AD10" s="55"/>
      <c r="AE10" s="96">
        <v>5</v>
      </c>
      <c r="AF10" s="45" t="s">
        <v>66</v>
      </c>
      <c r="AG10" s="53">
        <f t="shared" si="3"/>
        <v>0</v>
      </c>
      <c r="AH10" s="54"/>
      <c r="AI10" s="54"/>
      <c r="AJ10" s="54"/>
      <c r="AK10" s="54"/>
      <c r="AL10" s="54"/>
      <c r="AM10" s="54"/>
      <c r="AN10" s="54"/>
      <c r="AO10" s="55"/>
      <c r="AP10" s="96">
        <v>5</v>
      </c>
      <c r="AQ10" s="45" t="s">
        <v>66</v>
      </c>
      <c r="AR10" s="54">
        <v>0</v>
      </c>
      <c r="AS10" s="55"/>
      <c r="AT10" s="55"/>
      <c r="AU10" s="55"/>
      <c r="AV10" s="55"/>
      <c r="AW10" s="55"/>
    </row>
    <row r="11" spans="1:72" s="76" customFormat="1">
      <c r="A11" s="72">
        <v>6</v>
      </c>
      <c r="B11" s="45" t="s">
        <v>17</v>
      </c>
      <c r="C11" s="53">
        <f t="shared" si="0"/>
        <v>0</v>
      </c>
      <c r="D11" s="77"/>
      <c r="E11" s="77"/>
      <c r="F11" s="103"/>
      <c r="G11" s="77"/>
      <c r="H11" s="78"/>
      <c r="I11" s="79"/>
      <c r="J11" s="96">
        <v>6</v>
      </c>
      <c r="K11" s="45" t="s">
        <v>17</v>
      </c>
      <c r="L11" s="53">
        <f t="shared" si="1"/>
        <v>0</v>
      </c>
      <c r="M11" s="54"/>
      <c r="N11" s="103"/>
      <c r="O11" s="104"/>
      <c r="P11" s="104"/>
      <c r="Q11" s="54"/>
      <c r="R11" s="54"/>
      <c r="S11" s="104"/>
      <c r="T11" s="54"/>
      <c r="U11" s="54"/>
      <c r="V11" s="55"/>
      <c r="W11" s="96">
        <v>6</v>
      </c>
      <c r="X11" s="45" t="s">
        <v>17</v>
      </c>
      <c r="Y11" s="53">
        <f t="shared" si="2"/>
        <v>0</v>
      </c>
      <c r="Z11" s="54"/>
      <c r="AA11" s="104"/>
      <c r="AB11" s="104"/>
      <c r="AC11" s="54"/>
      <c r="AD11" s="55"/>
      <c r="AE11" s="96">
        <v>6</v>
      </c>
      <c r="AF11" s="45" t="s">
        <v>17</v>
      </c>
      <c r="AG11" s="53">
        <f>AH11+AI11+AJ11+AK11+AL11+AM11+AN11</f>
        <v>0</v>
      </c>
      <c r="AH11" s="54"/>
      <c r="AI11" s="54"/>
      <c r="AJ11" s="54"/>
      <c r="AK11" s="54"/>
      <c r="AL11" s="102"/>
      <c r="AM11" s="102"/>
      <c r="AN11" s="54"/>
      <c r="AO11" s="55"/>
      <c r="AP11" s="96">
        <v>6</v>
      </c>
      <c r="AQ11" s="45" t="s">
        <v>17</v>
      </c>
      <c r="AR11" s="54">
        <v>0</v>
      </c>
      <c r="AS11" s="55"/>
      <c r="AT11" s="55"/>
      <c r="AU11" s="55"/>
      <c r="AV11" s="55"/>
      <c r="AW11" s="55"/>
    </row>
    <row r="12" spans="1:72" s="76" customFormat="1">
      <c r="A12" s="72">
        <v>7</v>
      </c>
      <c r="B12" s="45" t="s">
        <v>25</v>
      </c>
      <c r="C12" s="53">
        <f t="shared" si="0"/>
        <v>0</v>
      </c>
      <c r="D12" s="77"/>
      <c r="E12" s="77"/>
      <c r="F12" s="77"/>
      <c r="G12" s="77"/>
      <c r="H12" s="78"/>
      <c r="I12" s="79"/>
      <c r="J12" s="96">
        <v>7</v>
      </c>
      <c r="K12" s="45" t="s">
        <v>25</v>
      </c>
      <c r="L12" s="53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9"/>
      <c r="W12" s="96">
        <v>7</v>
      </c>
      <c r="X12" s="45" t="s">
        <v>25</v>
      </c>
      <c r="Y12" s="53">
        <f t="shared" si="2"/>
        <v>0</v>
      </c>
      <c r="Z12" s="54"/>
      <c r="AA12" s="54"/>
      <c r="AB12" s="54"/>
      <c r="AC12" s="54"/>
      <c r="AD12" s="55"/>
      <c r="AE12" s="96">
        <v>7</v>
      </c>
      <c r="AF12" s="45" t="s">
        <v>25</v>
      </c>
      <c r="AG12" s="53">
        <f t="shared" si="3"/>
        <v>0</v>
      </c>
      <c r="AH12" s="54"/>
      <c r="AI12" s="54"/>
      <c r="AJ12" s="54"/>
      <c r="AK12" s="54"/>
      <c r="AL12" s="54"/>
      <c r="AM12" s="54"/>
      <c r="AN12" s="54"/>
      <c r="AO12" s="55"/>
      <c r="AP12" s="96">
        <v>7</v>
      </c>
      <c r="AQ12" s="45" t="s">
        <v>25</v>
      </c>
      <c r="AR12" s="54">
        <v>0</v>
      </c>
      <c r="AS12" s="55"/>
      <c r="AT12" s="55"/>
      <c r="AU12" s="55"/>
      <c r="AV12" s="55"/>
      <c r="AW12" s="55"/>
    </row>
    <row r="13" spans="1:72" s="76" customFormat="1">
      <c r="A13" s="72">
        <v>8</v>
      </c>
      <c r="B13" s="45" t="s">
        <v>57</v>
      </c>
      <c r="C13" s="53">
        <f t="shared" si="0"/>
        <v>0</v>
      </c>
      <c r="D13" s="54"/>
      <c r="E13" s="54"/>
      <c r="F13" s="54"/>
      <c r="G13" s="54"/>
      <c r="H13" s="73"/>
      <c r="I13" s="55"/>
      <c r="J13" s="96">
        <v>8</v>
      </c>
      <c r="K13" s="45" t="s">
        <v>57</v>
      </c>
      <c r="L13" s="53">
        <f t="shared" si="1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96">
        <v>8</v>
      </c>
      <c r="X13" s="45" t="s">
        <v>57</v>
      </c>
      <c r="Y13" s="53">
        <f t="shared" si="2"/>
        <v>0</v>
      </c>
      <c r="Z13" s="54"/>
      <c r="AA13" s="54"/>
      <c r="AB13" s="54"/>
      <c r="AC13" s="54"/>
      <c r="AD13" s="55"/>
      <c r="AE13" s="96">
        <v>8</v>
      </c>
      <c r="AF13" s="45" t="s">
        <v>57</v>
      </c>
      <c r="AG13" s="53">
        <f t="shared" si="3"/>
        <v>0</v>
      </c>
      <c r="AH13" s="54"/>
      <c r="AI13" s="54"/>
      <c r="AJ13" s="54"/>
      <c r="AK13" s="54"/>
      <c r="AL13" s="54"/>
      <c r="AM13" s="54"/>
      <c r="AN13" s="54"/>
      <c r="AO13" s="55"/>
      <c r="AP13" s="96">
        <v>8</v>
      </c>
      <c r="AQ13" s="45" t="s">
        <v>57</v>
      </c>
      <c r="AR13" s="54">
        <v>0</v>
      </c>
      <c r="AS13" s="55"/>
      <c r="AT13" s="55"/>
      <c r="AU13" s="55"/>
      <c r="AV13" s="55"/>
      <c r="AW13" s="55"/>
    </row>
    <row r="14" spans="1:72" s="76" customFormat="1" ht="30">
      <c r="A14" s="72">
        <v>9</v>
      </c>
      <c r="B14" s="45" t="s">
        <v>19</v>
      </c>
      <c r="C14" s="53">
        <f t="shared" si="0"/>
        <v>0</v>
      </c>
      <c r="D14" s="54"/>
      <c r="E14" s="54"/>
      <c r="F14" s="54"/>
      <c r="G14" s="54"/>
      <c r="H14" s="73"/>
      <c r="I14" s="55"/>
      <c r="J14" s="96">
        <v>9</v>
      </c>
      <c r="K14" s="45" t="s">
        <v>19</v>
      </c>
      <c r="L14" s="53">
        <f t="shared" si="1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96">
        <v>9</v>
      </c>
      <c r="X14" s="45" t="s">
        <v>19</v>
      </c>
      <c r="Y14" s="53">
        <f t="shared" si="2"/>
        <v>0</v>
      </c>
      <c r="Z14" s="54"/>
      <c r="AA14" s="54"/>
      <c r="AB14" s="54"/>
      <c r="AC14" s="54"/>
      <c r="AD14" s="55"/>
      <c r="AE14" s="96">
        <v>9</v>
      </c>
      <c r="AF14" s="45" t="s">
        <v>19</v>
      </c>
      <c r="AG14" s="53">
        <f t="shared" si="3"/>
        <v>0</v>
      </c>
      <c r="AH14" s="54"/>
      <c r="AI14" s="54"/>
      <c r="AJ14" s="54"/>
      <c r="AK14" s="54"/>
      <c r="AL14" s="54"/>
      <c r="AM14" s="54"/>
      <c r="AN14" s="54"/>
      <c r="AO14" s="55"/>
      <c r="AP14" s="96">
        <v>9</v>
      </c>
      <c r="AQ14" s="45" t="s">
        <v>19</v>
      </c>
      <c r="AR14" s="54">
        <v>0</v>
      </c>
      <c r="AS14" s="55"/>
      <c r="AT14" s="55"/>
      <c r="AU14" s="55"/>
      <c r="AV14" s="55"/>
      <c r="AW14" s="55"/>
    </row>
    <row r="15" spans="1:72" s="76" customFormat="1">
      <c r="A15" s="72">
        <v>10</v>
      </c>
      <c r="B15" s="45" t="s">
        <v>20</v>
      </c>
      <c r="C15" s="53">
        <f t="shared" si="0"/>
        <v>0</v>
      </c>
      <c r="D15" s="54"/>
      <c r="E15" s="54"/>
      <c r="F15" s="54"/>
      <c r="G15" s="54"/>
      <c r="H15" s="73"/>
      <c r="I15" s="55"/>
      <c r="J15" s="96">
        <v>10</v>
      </c>
      <c r="K15" s="45" t="s">
        <v>20</v>
      </c>
      <c r="L15" s="53">
        <f t="shared" si="1"/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96">
        <v>10</v>
      </c>
      <c r="X15" s="45" t="s">
        <v>20</v>
      </c>
      <c r="Y15" s="53">
        <f t="shared" si="2"/>
        <v>0</v>
      </c>
      <c r="Z15" s="54"/>
      <c r="AA15" s="54"/>
      <c r="AB15" s="54"/>
      <c r="AC15" s="54"/>
      <c r="AD15" s="55"/>
      <c r="AE15" s="96">
        <v>10</v>
      </c>
      <c r="AF15" s="45" t="s">
        <v>20</v>
      </c>
      <c r="AG15" s="53">
        <f t="shared" si="3"/>
        <v>0</v>
      </c>
      <c r="AH15" s="54"/>
      <c r="AI15" s="54"/>
      <c r="AJ15" s="54"/>
      <c r="AK15" s="54"/>
      <c r="AL15" s="54"/>
      <c r="AM15" s="54"/>
      <c r="AN15" s="54"/>
      <c r="AO15" s="55"/>
      <c r="AP15" s="96">
        <v>10</v>
      </c>
      <c r="AQ15" s="45" t="s">
        <v>20</v>
      </c>
      <c r="AR15" s="54">
        <v>0</v>
      </c>
      <c r="AS15" s="55"/>
      <c r="AT15" s="55"/>
      <c r="AU15" s="55"/>
      <c r="AV15" s="55"/>
      <c r="AW15" s="55"/>
    </row>
    <row r="16" spans="1:72" s="76" customFormat="1">
      <c r="A16" s="72">
        <v>11</v>
      </c>
      <c r="B16" s="80" t="s">
        <v>65</v>
      </c>
      <c r="C16" s="53">
        <f t="shared" si="0"/>
        <v>0</v>
      </c>
      <c r="D16" s="54"/>
      <c r="E16" s="54"/>
      <c r="F16" s="54"/>
      <c r="G16" s="54"/>
      <c r="H16" s="73"/>
      <c r="I16" s="55"/>
      <c r="J16" s="96">
        <v>11</v>
      </c>
      <c r="K16" s="80" t="s">
        <v>65</v>
      </c>
      <c r="L16" s="53">
        <f t="shared" si="1"/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96">
        <v>11</v>
      </c>
      <c r="X16" s="80" t="s">
        <v>65</v>
      </c>
      <c r="Y16" s="53">
        <f t="shared" si="2"/>
        <v>0</v>
      </c>
      <c r="Z16" s="54"/>
      <c r="AA16" s="54"/>
      <c r="AB16" s="54"/>
      <c r="AC16" s="54"/>
      <c r="AD16" s="55"/>
      <c r="AE16" s="96">
        <v>11</v>
      </c>
      <c r="AF16" s="80" t="s">
        <v>65</v>
      </c>
      <c r="AG16" s="53">
        <f t="shared" si="3"/>
        <v>0</v>
      </c>
      <c r="AH16" s="54"/>
      <c r="AI16" s="54"/>
      <c r="AJ16" s="54"/>
      <c r="AK16" s="54"/>
      <c r="AL16" s="54"/>
      <c r="AM16" s="54"/>
      <c r="AN16" s="54"/>
      <c r="AO16" s="55"/>
      <c r="AP16" s="96">
        <v>11</v>
      </c>
      <c r="AQ16" s="80" t="s">
        <v>65</v>
      </c>
      <c r="AR16" s="54">
        <v>0</v>
      </c>
      <c r="AS16" s="55"/>
      <c r="AT16" s="55"/>
      <c r="AU16" s="55"/>
      <c r="AV16" s="55"/>
      <c r="AW16" s="55"/>
    </row>
    <row r="17" spans="1:49" s="76" customFormat="1">
      <c r="A17" s="72">
        <v>12</v>
      </c>
      <c r="B17" s="80" t="s">
        <v>64</v>
      </c>
      <c r="C17" s="53">
        <f t="shared" si="0"/>
        <v>0</v>
      </c>
      <c r="D17" s="54"/>
      <c r="E17" s="54"/>
      <c r="F17" s="54"/>
      <c r="G17" s="54"/>
      <c r="H17" s="73"/>
      <c r="I17" s="55"/>
      <c r="J17" s="96">
        <v>12</v>
      </c>
      <c r="K17" s="80" t="s">
        <v>64</v>
      </c>
      <c r="L17" s="53">
        <f t="shared" si="1"/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96">
        <v>12</v>
      </c>
      <c r="X17" s="80" t="s">
        <v>64</v>
      </c>
      <c r="Y17" s="53">
        <f t="shared" si="2"/>
        <v>0</v>
      </c>
      <c r="Z17" s="54"/>
      <c r="AA17" s="54"/>
      <c r="AB17" s="54"/>
      <c r="AC17" s="54"/>
      <c r="AD17" s="55"/>
      <c r="AE17" s="96">
        <v>12</v>
      </c>
      <c r="AF17" s="80" t="s">
        <v>64</v>
      </c>
      <c r="AG17" s="53">
        <f t="shared" si="3"/>
        <v>0</v>
      </c>
      <c r="AH17" s="54"/>
      <c r="AI17" s="54"/>
      <c r="AJ17" s="54"/>
      <c r="AK17" s="54"/>
      <c r="AL17" s="54"/>
      <c r="AM17" s="54"/>
      <c r="AN17" s="54"/>
      <c r="AO17" s="55"/>
      <c r="AP17" s="96">
        <v>12</v>
      </c>
      <c r="AQ17" s="80" t="s">
        <v>64</v>
      </c>
      <c r="AR17" s="54">
        <v>0</v>
      </c>
      <c r="AS17" s="55"/>
      <c r="AT17" s="55"/>
      <c r="AU17" s="55"/>
      <c r="AV17" s="55"/>
      <c r="AW17" s="55"/>
    </row>
    <row r="18" spans="1:49" s="76" customFormat="1">
      <c r="A18" s="72">
        <v>13</v>
      </c>
      <c r="B18" s="45" t="s">
        <v>27</v>
      </c>
      <c r="C18" s="53">
        <f t="shared" si="0"/>
        <v>0</v>
      </c>
      <c r="D18" s="54"/>
      <c r="E18" s="54"/>
      <c r="F18" s="54"/>
      <c r="G18" s="54"/>
      <c r="H18" s="73"/>
      <c r="I18" s="55"/>
      <c r="J18" s="96">
        <v>13</v>
      </c>
      <c r="K18" s="45" t="s">
        <v>27</v>
      </c>
      <c r="L18" s="53">
        <f t="shared" si="1"/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96">
        <v>13</v>
      </c>
      <c r="X18" s="45" t="s">
        <v>27</v>
      </c>
      <c r="Y18" s="53">
        <f t="shared" si="2"/>
        <v>0</v>
      </c>
      <c r="Z18" s="54"/>
      <c r="AA18" s="54"/>
      <c r="AB18" s="54"/>
      <c r="AC18" s="54"/>
      <c r="AD18" s="55"/>
      <c r="AE18" s="96">
        <v>13</v>
      </c>
      <c r="AF18" s="45" t="s">
        <v>27</v>
      </c>
      <c r="AG18" s="53">
        <f t="shared" si="3"/>
        <v>0</v>
      </c>
      <c r="AH18" s="54"/>
      <c r="AI18" s="54"/>
      <c r="AJ18" s="54"/>
      <c r="AK18" s="54"/>
      <c r="AL18" s="54"/>
      <c r="AM18" s="54"/>
      <c r="AN18" s="54"/>
      <c r="AO18" s="55"/>
      <c r="AP18" s="96">
        <v>13</v>
      </c>
      <c r="AQ18" s="45" t="s">
        <v>27</v>
      </c>
      <c r="AR18" s="54">
        <v>0</v>
      </c>
      <c r="AS18" s="55"/>
      <c r="AT18" s="55"/>
      <c r="AU18" s="55"/>
      <c r="AV18" s="55"/>
      <c r="AW18" s="55"/>
    </row>
    <row r="19" spans="1:49" s="76" customFormat="1">
      <c r="A19" s="72">
        <v>15</v>
      </c>
      <c r="B19" s="45" t="s">
        <v>14</v>
      </c>
      <c r="C19" s="53">
        <f t="shared" si="0"/>
        <v>0</v>
      </c>
      <c r="D19" s="54"/>
      <c r="E19" s="54"/>
      <c r="F19" s="54"/>
      <c r="G19" s="54"/>
      <c r="H19" s="73"/>
      <c r="I19" s="55"/>
      <c r="J19" s="96">
        <v>15</v>
      </c>
      <c r="K19" s="45" t="s">
        <v>14</v>
      </c>
      <c r="L19" s="53">
        <f t="shared" si="1"/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96">
        <v>15</v>
      </c>
      <c r="X19" s="45" t="s">
        <v>14</v>
      </c>
      <c r="Y19" s="53">
        <f t="shared" si="2"/>
        <v>0</v>
      </c>
      <c r="Z19" s="54"/>
      <c r="AA19" s="54"/>
      <c r="AB19" s="54"/>
      <c r="AC19" s="54"/>
      <c r="AD19" s="55"/>
      <c r="AE19" s="96">
        <v>15</v>
      </c>
      <c r="AF19" s="45" t="s">
        <v>14</v>
      </c>
      <c r="AG19" s="53">
        <f t="shared" si="3"/>
        <v>0</v>
      </c>
      <c r="AH19" s="54"/>
      <c r="AI19" s="54"/>
      <c r="AJ19" s="54"/>
      <c r="AK19" s="54"/>
      <c r="AL19" s="54"/>
      <c r="AM19" s="54"/>
      <c r="AN19" s="54"/>
      <c r="AO19" s="55"/>
      <c r="AP19" s="96">
        <v>15</v>
      </c>
      <c r="AQ19" s="45" t="s">
        <v>14</v>
      </c>
      <c r="AR19" s="54">
        <v>0</v>
      </c>
      <c r="AS19" s="55"/>
      <c r="AT19" s="55"/>
      <c r="AU19" s="55"/>
      <c r="AV19" s="55"/>
      <c r="AW19" s="55"/>
    </row>
    <row r="20" spans="1:49" s="172" customFormat="1">
      <c r="A20" s="166">
        <v>16</v>
      </c>
      <c r="B20" s="174" t="s">
        <v>22</v>
      </c>
      <c r="C20" s="167">
        <f t="shared" si="0"/>
        <v>5031.8999999999996</v>
      </c>
      <c r="D20" s="168">
        <f>1004.2-0.9</f>
        <v>1003.3000000000001</v>
      </c>
      <c r="E20" s="168">
        <v>695.4</v>
      </c>
      <c r="F20" s="168">
        <v>44.8</v>
      </c>
      <c r="G20" s="168">
        <f>3292.4-4</f>
        <v>3288.4</v>
      </c>
      <c r="H20" s="169"/>
      <c r="I20" s="170"/>
      <c r="J20" s="171">
        <v>16</v>
      </c>
      <c r="K20" s="174" t="s">
        <v>22</v>
      </c>
      <c r="L20" s="167">
        <f t="shared" si="1"/>
        <v>27563.600000000002</v>
      </c>
      <c r="M20" s="168">
        <f>16235.6-53.8</f>
        <v>16181.800000000001</v>
      </c>
      <c r="N20" s="168"/>
      <c r="O20" s="168">
        <v>100.8</v>
      </c>
      <c r="P20" s="168">
        <v>648.29999999999995</v>
      </c>
      <c r="Q20" s="168">
        <f>3673.6-35.3</f>
        <v>3638.2999999999997</v>
      </c>
      <c r="R20" s="168">
        <f>4034-32.7</f>
        <v>4001.3</v>
      </c>
      <c r="S20" s="168"/>
      <c r="T20" s="168">
        <f>2991.3-8.9</f>
        <v>2982.4</v>
      </c>
      <c r="U20" s="168">
        <v>10.7</v>
      </c>
      <c r="V20" s="170"/>
      <c r="W20" s="171">
        <v>16</v>
      </c>
      <c r="X20" s="174" t="s">
        <v>22</v>
      </c>
      <c r="Y20" s="167">
        <f t="shared" si="2"/>
        <v>1414.6</v>
      </c>
      <c r="Z20" s="168">
        <v>168.8</v>
      </c>
      <c r="AA20" s="168">
        <v>0.1</v>
      </c>
      <c r="AB20" s="168">
        <v>0.2</v>
      </c>
      <c r="AC20" s="168">
        <f>1268.5-23</f>
        <v>1245.5</v>
      </c>
      <c r="AD20" s="170"/>
      <c r="AE20" s="171">
        <v>16</v>
      </c>
      <c r="AF20" s="174" t="s">
        <v>22</v>
      </c>
      <c r="AG20" s="167">
        <f t="shared" si="3"/>
        <v>18312.299999999996</v>
      </c>
      <c r="AH20" s="168">
        <f>349.6-0.1</f>
        <v>349.5</v>
      </c>
      <c r="AI20" s="168">
        <f>16272.6-251</f>
        <v>16021.6</v>
      </c>
      <c r="AJ20" s="168">
        <v>160.5</v>
      </c>
      <c r="AK20" s="168"/>
      <c r="AL20" s="168">
        <v>309.8</v>
      </c>
      <c r="AM20" s="168">
        <v>71.599999999999994</v>
      </c>
      <c r="AN20" s="168">
        <f>182.8+1021.1+195.4</f>
        <v>1399.3000000000002</v>
      </c>
      <c r="AO20" s="170"/>
      <c r="AP20" s="171">
        <v>16</v>
      </c>
      <c r="AQ20" s="174" t="s">
        <v>22</v>
      </c>
      <c r="AR20" s="168">
        <v>0</v>
      </c>
      <c r="AS20" s="170"/>
      <c r="AT20" s="170"/>
      <c r="AU20" s="170"/>
      <c r="AV20" s="170"/>
      <c r="AW20" s="170"/>
    </row>
    <row r="21" spans="1:49" s="76" customFormat="1" ht="30">
      <c r="A21" s="72">
        <v>17</v>
      </c>
      <c r="B21" s="45" t="s">
        <v>23</v>
      </c>
      <c r="C21" s="53">
        <f t="shared" si="0"/>
        <v>0</v>
      </c>
      <c r="D21" s="54"/>
      <c r="E21" s="54"/>
      <c r="F21" s="54"/>
      <c r="G21" s="54"/>
      <c r="H21" s="73"/>
      <c r="I21" s="55"/>
      <c r="J21" s="96">
        <v>17</v>
      </c>
      <c r="K21" s="45" t="s">
        <v>23</v>
      </c>
      <c r="L21" s="53">
        <f t="shared" si="1"/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96">
        <v>17</v>
      </c>
      <c r="X21" s="45" t="s">
        <v>23</v>
      </c>
      <c r="Y21" s="53">
        <f t="shared" si="2"/>
        <v>0</v>
      </c>
      <c r="Z21" s="54"/>
      <c r="AA21" s="54"/>
      <c r="AB21" s="54"/>
      <c r="AC21" s="54"/>
      <c r="AD21" s="55"/>
      <c r="AE21" s="96">
        <v>17</v>
      </c>
      <c r="AF21" s="45" t="s">
        <v>23</v>
      </c>
      <c r="AG21" s="53">
        <f t="shared" si="3"/>
        <v>0</v>
      </c>
      <c r="AH21" s="54"/>
      <c r="AI21" s="54"/>
      <c r="AJ21" s="54"/>
      <c r="AK21" s="54"/>
      <c r="AL21" s="54"/>
      <c r="AM21" s="54"/>
      <c r="AN21" s="54"/>
      <c r="AO21" s="55"/>
      <c r="AP21" s="96">
        <v>17</v>
      </c>
      <c r="AQ21" s="45" t="s">
        <v>23</v>
      </c>
      <c r="AR21" s="54">
        <v>0</v>
      </c>
      <c r="AS21" s="55"/>
      <c r="AT21" s="55"/>
      <c r="AU21" s="55"/>
      <c r="AV21" s="55"/>
      <c r="AW21" s="55"/>
    </row>
    <row r="22" spans="1:49" s="76" customFormat="1">
      <c r="A22" s="72">
        <v>18</v>
      </c>
      <c r="B22" s="45" t="s">
        <v>9</v>
      </c>
      <c r="C22" s="53">
        <f t="shared" si="0"/>
        <v>0</v>
      </c>
      <c r="D22" s="54"/>
      <c r="E22" s="54"/>
      <c r="F22" s="54"/>
      <c r="G22" s="54"/>
      <c r="H22" s="73"/>
      <c r="I22" s="55"/>
      <c r="J22" s="96">
        <v>18</v>
      </c>
      <c r="K22" s="45" t="s">
        <v>9</v>
      </c>
      <c r="L22" s="53">
        <f t="shared" si="1"/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96">
        <v>18</v>
      </c>
      <c r="X22" s="45" t="s">
        <v>9</v>
      </c>
      <c r="Y22" s="53">
        <f t="shared" si="2"/>
        <v>0</v>
      </c>
      <c r="Z22" s="54"/>
      <c r="AA22" s="54"/>
      <c r="AB22" s="54"/>
      <c r="AC22" s="54"/>
      <c r="AD22" s="55"/>
      <c r="AE22" s="96">
        <v>18</v>
      </c>
      <c r="AF22" s="45" t="s">
        <v>9</v>
      </c>
      <c r="AG22" s="53">
        <f t="shared" si="3"/>
        <v>0</v>
      </c>
      <c r="AH22" s="54"/>
      <c r="AI22" s="54"/>
      <c r="AJ22" s="54"/>
      <c r="AK22" s="54"/>
      <c r="AL22" s="54"/>
      <c r="AM22" s="54"/>
      <c r="AN22" s="54"/>
      <c r="AO22" s="55"/>
      <c r="AP22" s="96">
        <v>18</v>
      </c>
      <c r="AQ22" s="45" t="s">
        <v>9</v>
      </c>
      <c r="AR22" s="54">
        <v>0</v>
      </c>
      <c r="AS22" s="55"/>
      <c r="AT22" s="55"/>
      <c r="AU22" s="55"/>
      <c r="AV22" s="55"/>
      <c r="AW22" s="55"/>
    </row>
    <row r="23" spans="1:49" s="76" customFormat="1">
      <c r="A23" s="72">
        <v>19</v>
      </c>
      <c r="B23" s="45" t="s">
        <v>21</v>
      </c>
      <c r="C23" s="53">
        <f t="shared" si="0"/>
        <v>0</v>
      </c>
      <c r="D23" s="81"/>
      <c r="E23" s="81"/>
      <c r="F23" s="81"/>
      <c r="G23" s="81"/>
      <c r="H23" s="73"/>
      <c r="I23" s="55"/>
      <c r="J23" s="96">
        <v>19</v>
      </c>
      <c r="K23" s="45" t="s">
        <v>21</v>
      </c>
      <c r="L23" s="53">
        <f t="shared" si="1"/>
        <v>0</v>
      </c>
      <c r="M23" s="81"/>
      <c r="N23" s="54"/>
      <c r="O23" s="81"/>
      <c r="P23" s="81"/>
      <c r="Q23" s="81"/>
      <c r="R23" s="81"/>
      <c r="S23" s="54"/>
      <c r="T23" s="81"/>
      <c r="U23" s="81"/>
      <c r="V23" s="82"/>
      <c r="W23" s="96">
        <v>19</v>
      </c>
      <c r="X23" s="45" t="s">
        <v>21</v>
      </c>
      <c r="Y23" s="53">
        <f t="shared" si="2"/>
        <v>0</v>
      </c>
      <c r="Z23" s="81"/>
      <c r="AA23" s="81"/>
      <c r="AB23" s="54"/>
      <c r="AC23" s="81"/>
      <c r="AD23" s="82"/>
      <c r="AE23" s="96">
        <v>19</v>
      </c>
      <c r="AF23" s="45" t="s">
        <v>21</v>
      </c>
      <c r="AG23" s="53">
        <f t="shared" si="3"/>
        <v>0</v>
      </c>
      <c r="AH23" s="81"/>
      <c r="AI23" s="81"/>
      <c r="AJ23" s="54"/>
      <c r="AK23" s="81"/>
      <c r="AL23" s="81"/>
      <c r="AM23" s="81"/>
      <c r="AN23" s="81"/>
      <c r="AO23" s="82"/>
      <c r="AP23" s="96">
        <v>19</v>
      </c>
      <c r="AQ23" s="45" t="s">
        <v>21</v>
      </c>
      <c r="AR23" s="54">
        <v>0</v>
      </c>
      <c r="AS23" s="55"/>
      <c r="AT23" s="55"/>
      <c r="AU23" s="55"/>
      <c r="AV23" s="55"/>
      <c r="AW23" s="55"/>
    </row>
    <row r="24" spans="1:49" s="76" customFormat="1">
      <c r="A24" s="72">
        <v>20</v>
      </c>
      <c r="B24" s="45" t="s">
        <v>32</v>
      </c>
      <c r="C24" s="53">
        <f t="shared" si="0"/>
        <v>0</v>
      </c>
      <c r="D24" s="54"/>
      <c r="E24" s="54"/>
      <c r="F24" s="54"/>
      <c r="G24" s="54"/>
      <c r="H24" s="73"/>
      <c r="I24" s="55"/>
      <c r="J24" s="96">
        <v>20</v>
      </c>
      <c r="K24" s="45" t="s">
        <v>32</v>
      </c>
      <c r="L24" s="53">
        <f t="shared" si="1"/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96">
        <v>20</v>
      </c>
      <c r="X24" s="45" t="s">
        <v>32</v>
      </c>
      <c r="Y24" s="53">
        <f t="shared" si="2"/>
        <v>0</v>
      </c>
      <c r="Z24" s="54"/>
      <c r="AA24" s="54"/>
      <c r="AB24" s="54"/>
      <c r="AC24" s="54"/>
      <c r="AD24" s="55"/>
      <c r="AE24" s="96">
        <v>20</v>
      </c>
      <c r="AF24" s="45" t="s">
        <v>32</v>
      </c>
      <c r="AG24" s="53">
        <f t="shared" si="3"/>
        <v>0</v>
      </c>
      <c r="AH24" s="54"/>
      <c r="AI24" s="54"/>
      <c r="AJ24" s="54"/>
      <c r="AK24" s="54"/>
      <c r="AL24" s="54"/>
      <c r="AM24" s="54"/>
      <c r="AN24" s="54"/>
      <c r="AO24" s="55"/>
      <c r="AP24" s="96">
        <v>20</v>
      </c>
      <c r="AQ24" s="45" t="s">
        <v>32</v>
      </c>
      <c r="AR24" s="54">
        <v>0</v>
      </c>
      <c r="AS24" s="55"/>
      <c r="AT24" s="55"/>
      <c r="AU24" s="55"/>
      <c r="AV24" s="55"/>
      <c r="AW24" s="55"/>
    </row>
    <row r="25" spans="1:49" s="76" customFormat="1">
      <c r="A25" s="72">
        <v>22</v>
      </c>
      <c r="B25" s="45" t="s">
        <v>8</v>
      </c>
      <c r="C25" s="53">
        <f t="shared" si="0"/>
        <v>0</v>
      </c>
      <c r="D25" s="54"/>
      <c r="E25" s="54"/>
      <c r="F25" s="54"/>
      <c r="G25" s="54"/>
      <c r="H25" s="73"/>
      <c r="I25" s="55"/>
      <c r="J25" s="96">
        <v>22</v>
      </c>
      <c r="K25" s="45" t="s">
        <v>8</v>
      </c>
      <c r="L25" s="53">
        <f t="shared" si="1"/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96">
        <v>22</v>
      </c>
      <c r="X25" s="45" t="s">
        <v>8</v>
      </c>
      <c r="Y25" s="53">
        <f t="shared" si="2"/>
        <v>0</v>
      </c>
      <c r="Z25" s="54"/>
      <c r="AA25" s="54"/>
      <c r="AB25" s="54"/>
      <c r="AC25" s="54"/>
      <c r="AD25" s="55"/>
      <c r="AE25" s="96">
        <v>22</v>
      </c>
      <c r="AF25" s="45" t="s">
        <v>8</v>
      </c>
      <c r="AG25" s="53">
        <f t="shared" si="3"/>
        <v>0</v>
      </c>
      <c r="AH25" s="54"/>
      <c r="AI25" s="54"/>
      <c r="AJ25" s="54"/>
      <c r="AK25" s="54"/>
      <c r="AL25" s="54"/>
      <c r="AM25" s="54"/>
      <c r="AN25" s="54"/>
      <c r="AO25" s="55"/>
      <c r="AP25" s="96">
        <v>22</v>
      </c>
      <c r="AQ25" s="45" t="s">
        <v>8</v>
      </c>
      <c r="AR25" s="54">
        <v>0</v>
      </c>
      <c r="AS25" s="55"/>
      <c r="AT25" s="55"/>
      <c r="AU25" s="55"/>
      <c r="AV25" s="55"/>
      <c r="AW25" s="55"/>
    </row>
    <row r="26" spans="1:49" s="76" customFormat="1">
      <c r="A26" s="72">
        <v>23</v>
      </c>
      <c r="B26" s="46" t="s">
        <v>6</v>
      </c>
      <c r="C26" s="53">
        <f t="shared" si="0"/>
        <v>0</v>
      </c>
      <c r="D26" s="54"/>
      <c r="E26" s="54"/>
      <c r="F26" s="54"/>
      <c r="G26" s="54"/>
      <c r="H26" s="73"/>
      <c r="I26" s="55"/>
      <c r="J26" s="96">
        <v>23</v>
      </c>
      <c r="K26" s="46" t="s">
        <v>6</v>
      </c>
      <c r="L26" s="5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96">
        <v>23</v>
      </c>
      <c r="X26" s="46" t="s">
        <v>6</v>
      </c>
      <c r="Y26" s="53">
        <f t="shared" si="2"/>
        <v>0</v>
      </c>
      <c r="Z26" s="54"/>
      <c r="AA26" s="54"/>
      <c r="AB26" s="54"/>
      <c r="AC26" s="54"/>
      <c r="AD26" s="55"/>
      <c r="AE26" s="96">
        <v>23</v>
      </c>
      <c r="AF26" s="46" t="s">
        <v>6</v>
      </c>
      <c r="AG26" s="53">
        <f t="shared" si="3"/>
        <v>0</v>
      </c>
      <c r="AH26" s="54"/>
      <c r="AI26" s="54"/>
      <c r="AJ26" s="54"/>
      <c r="AK26" s="54"/>
      <c r="AL26" s="54"/>
      <c r="AM26" s="54"/>
      <c r="AN26" s="54"/>
      <c r="AO26" s="55"/>
      <c r="AP26" s="96">
        <v>23</v>
      </c>
      <c r="AQ26" s="46" t="s">
        <v>6</v>
      </c>
      <c r="AR26" s="54">
        <v>0</v>
      </c>
      <c r="AS26" s="55"/>
      <c r="AT26" s="55"/>
      <c r="AU26" s="55"/>
      <c r="AV26" s="55"/>
      <c r="AW26" s="55"/>
    </row>
    <row r="27" spans="1:49" s="193" customFormat="1">
      <c r="A27" s="188"/>
      <c r="B27" s="189" t="s">
        <v>128</v>
      </c>
      <c r="C27" s="53">
        <f t="shared" si="0"/>
        <v>37.4</v>
      </c>
      <c r="D27" s="190">
        <v>37.4</v>
      </c>
      <c r="E27" s="168"/>
      <c r="F27" s="168"/>
      <c r="G27" s="168"/>
      <c r="H27" s="169"/>
      <c r="I27" s="170"/>
      <c r="J27" s="191"/>
      <c r="K27" s="189" t="s">
        <v>128</v>
      </c>
      <c r="L27" s="53">
        <f>M27+O27+P27+Q27+R27+T27</f>
        <v>9750.5</v>
      </c>
      <c r="M27" s="168">
        <f>744.9-3.5</f>
        <v>741.4</v>
      </c>
      <c r="N27" s="168"/>
      <c r="O27" s="192">
        <v>748.3</v>
      </c>
      <c r="P27" s="192">
        <v>8.4</v>
      </c>
      <c r="Q27" s="192">
        <v>209.7</v>
      </c>
      <c r="R27" s="192">
        <v>8019.2</v>
      </c>
      <c r="S27" s="168"/>
      <c r="T27" s="192">
        <v>23.5</v>
      </c>
      <c r="U27" s="168"/>
      <c r="V27" s="170"/>
      <c r="W27" s="191"/>
      <c r="X27" s="189" t="s">
        <v>128</v>
      </c>
      <c r="Y27" s="167">
        <f>Z27+AA27+AC27</f>
        <v>6449.1</v>
      </c>
      <c r="Z27" s="168">
        <f>2.2-0.6</f>
        <v>1.6</v>
      </c>
      <c r="AA27" s="192">
        <v>1672.2</v>
      </c>
      <c r="AB27" s="168"/>
      <c r="AC27" s="192">
        <v>4775.3</v>
      </c>
      <c r="AD27" s="170"/>
      <c r="AE27" s="191"/>
      <c r="AF27" s="189" t="s">
        <v>128</v>
      </c>
      <c r="AG27" s="53">
        <f t="shared" si="3"/>
        <v>16.099999999999998</v>
      </c>
      <c r="AH27" s="168">
        <v>5.0999999999999996</v>
      </c>
      <c r="AI27" s="168"/>
      <c r="AJ27" s="168"/>
      <c r="AK27" s="168"/>
      <c r="AL27" s="168">
        <v>5.8</v>
      </c>
      <c r="AM27" s="168">
        <v>5.2</v>
      </c>
      <c r="AN27" s="168"/>
      <c r="AO27" s="170"/>
      <c r="AP27" s="191"/>
      <c r="AQ27" s="189" t="s">
        <v>128</v>
      </c>
      <c r="AR27" s="168"/>
      <c r="AS27" s="170"/>
      <c r="AT27" s="170"/>
      <c r="AU27" s="170"/>
      <c r="AV27" s="170"/>
      <c r="AW27" s="170"/>
    </row>
    <row r="28" spans="1:49" s="76" customFormat="1">
      <c r="A28" s="72">
        <v>26</v>
      </c>
      <c r="B28" s="45" t="s">
        <v>5</v>
      </c>
      <c r="C28" s="53">
        <f t="shared" si="0"/>
        <v>0</v>
      </c>
      <c r="D28" s="54"/>
      <c r="E28" s="54"/>
      <c r="F28" s="54"/>
      <c r="G28" s="54"/>
      <c r="H28" s="73"/>
      <c r="I28" s="55"/>
      <c r="J28" s="96">
        <v>26</v>
      </c>
      <c r="K28" s="45" t="s">
        <v>5</v>
      </c>
      <c r="L28" s="53">
        <f t="shared" si="1"/>
        <v>0</v>
      </c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96">
        <v>26</v>
      </c>
      <c r="X28" s="45" t="s">
        <v>5</v>
      </c>
      <c r="Y28" s="53">
        <f t="shared" si="2"/>
        <v>0</v>
      </c>
      <c r="Z28" s="54"/>
      <c r="AA28" s="54"/>
      <c r="AB28" s="54"/>
      <c r="AC28" s="54"/>
      <c r="AD28" s="55"/>
      <c r="AE28" s="96">
        <v>26</v>
      </c>
      <c r="AF28" s="45" t="s">
        <v>5</v>
      </c>
      <c r="AG28" s="53">
        <f t="shared" si="3"/>
        <v>0</v>
      </c>
      <c r="AH28" s="54"/>
      <c r="AI28" s="54"/>
      <c r="AJ28" s="54"/>
      <c r="AK28" s="54"/>
      <c r="AL28" s="54"/>
      <c r="AM28" s="54"/>
      <c r="AN28" s="54"/>
      <c r="AO28" s="55"/>
      <c r="AP28" s="96">
        <v>26</v>
      </c>
      <c r="AQ28" s="45" t="s">
        <v>5</v>
      </c>
      <c r="AR28" s="54">
        <v>0</v>
      </c>
      <c r="AS28" s="55"/>
      <c r="AT28" s="55"/>
      <c r="AU28" s="55"/>
      <c r="AV28" s="55"/>
      <c r="AW28" s="55"/>
    </row>
    <row r="29" spans="1:49" s="76" customFormat="1">
      <c r="A29" s="72">
        <v>27</v>
      </c>
      <c r="B29" s="45" t="s">
        <v>12</v>
      </c>
      <c r="C29" s="53">
        <f t="shared" si="0"/>
        <v>0</v>
      </c>
      <c r="D29" s="54"/>
      <c r="E29" s="54"/>
      <c r="F29" s="54"/>
      <c r="G29" s="54"/>
      <c r="H29" s="73"/>
      <c r="I29" s="55"/>
      <c r="J29" s="96">
        <v>27</v>
      </c>
      <c r="K29" s="45" t="s">
        <v>12</v>
      </c>
      <c r="L29" s="53">
        <f t="shared" si="1"/>
        <v>0</v>
      </c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96">
        <v>27</v>
      </c>
      <c r="X29" s="45" t="s">
        <v>12</v>
      </c>
      <c r="Y29" s="53">
        <f t="shared" si="2"/>
        <v>0</v>
      </c>
      <c r="Z29" s="54"/>
      <c r="AA29" s="54"/>
      <c r="AB29" s="54"/>
      <c r="AC29" s="54"/>
      <c r="AD29" s="55"/>
      <c r="AE29" s="96">
        <v>27</v>
      </c>
      <c r="AF29" s="45" t="s">
        <v>12</v>
      </c>
      <c r="AG29" s="53">
        <f t="shared" si="3"/>
        <v>0</v>
      </c>
      <c r="AH29" s="54"/>
      <c r="AI29" s="54"/>
      <c r="AJ29" s="54"/>
      <c r="AK29" s="54"/>
      <c r="AL29" s="54"/>
      <c r="AM29" s="54"/>
      <c r="AN29" s="54"/>
      <c r="AO29" s="55"/>
      <c r="AP29" s="96">
        <v>27</v>
      </c>
      <c r="AQ29" s="45" t="s">
        <v>12</v>
      </c>
      <c r="AR29" s="54">
        <v>0</v>
      </c>
      <c r="AS29" s="55"/>
      <c r="AT29" s="55"/>
      <c r="AU29" s="55"/>
      <c r="AV29" s="55"/>
      <c r="AW29" s="55"/>
    </row>
    <row r="30" spans="1:49" s="172" customFormat="1">
      <c r="A30" s="166">
        <v>28</v>
      </c>
      <c r="B30" s="174" t="s">
        <v>35</v>
      </c>
      <c r="C30" s="167">
        <f t="shared" si="0"/>
        <v>10461.5</v>
      </c>
      <c r="D30" s="168">
        <f>930.8-0.2</f>
        <v>930.59999999999991</v>
      </c>
      <c r="E30" s="168">
        <f>9513.5-17.6</f>
        <v>9495.9</v>
      </c>
      <c r="F30" s="168">
        <v>35</v>
      </c>
      <c r="G30" s="168"/>
      <c r="H30" s="169"/>
      <c r="I30" s="170"/>
      <c r="J30" s="171">
        <v>28</v>
      </c>
      <c r="K30" s="174" t="s">
        <v>35</v>
      </c>
      <c r="L30" s="167">
        <f t="shared" si="1"/>
        <v>8264.1</v>
      </c>
      <c r="M30" s="168">
        <f>5462.6-17.7</f>
        <v>5444.9000000000005</v>
      </c>
      <c r="N30" s="168"/>
      <c r="O30" s="168"/>
      <c r="P30" s="168">
        <v>112.7</v>
      </c>
      <c r="Q30" s="168">
        <f>1722.4-4.4</f>
        <v>1718</v>
      </c>
      <c r="R30" s="168">
        <v>792.8</v>
      </c>
      <c r="S30" s="168">
        <v>187.4</v>
      </c>
      <c r="T30" s="168">
        <v>8.3000000000000007</v>
      </c>
      <c r="U30" s="168"/>
      <c r="V30" s="170"/>
      <c r="W30" s="171">
        <v>28</v>
      </c>
      <c r="X30" s="174" t="s">
        <v>35</v>
      </c>
      <c r="Y30" s="167">
        <f t="shared" si="2"/>
        <v>256.3</v>
      </c>
      <c r="Z30" s="168">
        <v>256.3</v>
      </c>
      <c r="AA30" s="168"/>
      <c r="AB30" s="168"/>
      <c r="AC30" s="168"/>
      <c r="AD30" s="170"/>
      <c r="AE30" s="171">
        <v>28</v>
      </c>
      <c r="AF30" s="174" t="s">
        <v>35</v>
      </c>
      <c r="AG30" s="167">
        <f t="shared" si="3"/>
        <v>14098.900000000001</v>
      </c>
      <c r="AH30" s="168">
        <v>859.4</v>
      </c>
      <c r="AI30" s="168">
        <f>12999.7-89.6</f>
        <v>12910.1</v>
      </c>
      <c r="AJ30" s="168">
        <v>46.7</v>
      </c>
      <c r="AK30" s="168"/>
      <c r="AL30" s="168">
        <v>26</v>
      </c>
      <c r="AM30" s="168">
        <v>151.19999999999999</v>
      </c>
      <c r="AN30" s="168">
        <f>76.7+28.8</f>
        <v>105.5</v>
      </c>
      <c r="AO30" s="170"/>
      <c r="AP30" s="171">
        <v>28</v>
      </c>
      <c r="AQ30" s="174" t="s">
        <v>35</v>
      </c>
      <c r="AR30" s="168">
        <v>0</v>
      </c>
      <c r="AS30" s="170"/>
      <c r="AT30" s="170"/>
      <c r="AU30" s="170"/>
      <c r="AV30" s="170"/>
      <c r="AW30" s="170"/>
    </row>
    <row r="31" spans="1:49" s="76" customFormat="1">
      <c r="A31" s="72">
        <v>29</v>
      </c>
      <c r="B31" s="45" t="s">
        <v>42</v>
      </c>
      <c r="C31" s="167">
        <f t="shared" si="0"/>
        <v>0</v>
      </c>
      <c r="D31" s="54"/>
      <c r="E31" s="54"/>
      <c r="F31" s="54"/>
      <c r="G31" s="54"/>
      <c r="H31" s="73"/>
      <c r="I31" s="55"/>
      <c r="J31" s="96">
        <v>29</v>
      </c>
      <c r="K31" s="45" t="s">
        <v>42</v>
      </c>
      <c r="L31" s="167">
        <f t="shared" si="1"/>
        <v>0</v>
      </c>
      <c r="M31" s="54"/>
      <c r="N31" s="54"/>
      <c r="O31" s="54"/>
      <c r="P31" s="54"/>
      <c r="Q31" s="54"/>
      <c r="R31" s="54"/>
      <c r="S31" s="54"/>
      <c r="T31" s="54"/>
      <c r="U31" s="54">
        <v>0</v>
      </c>
      <c r="V31" s="55"/>
      <c r="W31" s="96">
        <v>29</v>
      </c>
      <c r="X31" s="45" t="s">
        <v>42</v>
      </c>
      <c r="Y31" s="53">
        <f t="shared" si="2"/>
        <v>0</v>
      </c>
      <c r="Z31" s="54"/>
      <c r="AA31" s="54"/>
      <c r="AB31" s="54"/>
      <c r="AC31" s="54"/>
      <c r="AD31" s="55"/>
      <c r="AE31" s="96">
        <v>29</v>
      </c>
      <c r="AF31" s="45" t="s">
        <v>42</v>
      </c>
      <c r="AG31" s="53">
        <f t="shared" si="3"/>
        <v>0</v>
      </c>
      <c r="AH31" s="54"/>
      <c r="AI31" s="54"/>
      <c r="AJ31" s="54"/>
      <c r="AK31" s="54"/>
      <c r="AL31" s="54"/>
      <c r="AM31" s="54"/>
      <c r="AN31" s="54"/>
      <c r="AO31" s="55"/>
      <c r="AP31" s="96">
        <v>29</v>
      </c>
      <c r="AQ31" s="45" t="s">
        <v>42</v>
      </c>
      <c r="AR31" s="54">
        <v>0</v>
      </c>
      <c r="AS31" s="55"/>
      <c r="AT31" s="55"/>
      <c r="AU31" s="55"/>
      <c r="AV31" s="55"/>
      <c r="AW31" s="55"/>
    </row>
    <row r="32" spans="1:49" s="76" customFormat="1">
      <c r="A32" s="72">
        <v>30</v>
      </c>
      <c r="B32" s="45" t="s">
        <v>4</v>
      </c>
      <c r="C32" s="167">
        <f t="shared" si="0"/>
        <v>0</v>
      </c>
      <c r="D32" s="54"/>
      <c r="E32" s="54"/>
      <c r="F32" s="54"/>
      <c r="G32" s="54"/>
      <c r="H32" s="73"/>
      <c r="I32" s="55"/>
      <c r="J32" s="96">
        <v>30</v>
      </c>
      <c r="K32" s="45" t="s">
        <v>4</v>
      </c>
      <c r="L32" s="167">
        <f t="shared" si="1"/>
        <v>0</v>
      </c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96">
        <v>30</v>
      </c>
      <c r="X32" s="45" t="s">
        <v>4</v>
      </c>
      <c r="Y32" s="53">
        <f t="shared" si="2"/>
        <v>0</v>
      </c>
      <c r="Z32" s="54"/>
      <c r="AA32" s="54"/>
      <c r="AB32" s="54"/>
      <c r="AC32" s="54"/>
      <c r="AD32" s="55"/>
      <c r="AE32" s="96">
        <v>30</v>
      </c>
      <c r="AF32" s="45" t="s">
        <v>4</v>
      </c>
      <c r="AG32" s="53">
        <f t="shared" si="3"/>
        <v>0</v>
      </c>
      <c r="AH32" s="54"/>
      <c r="AI32" s="54"/>
      <c r="AJ32" s="54"/>
      <c r="AK32" s="54"/>
      <c r="AL32" s="54"/>
      <c r="AM32" s="54"/>
      <c r="AN32" s="54"/>
      <c r="AO32" s="55"/>
      <c r="AP32" s="96">
        <v>30</v>
      </c>
      <c r="AQ32" s="45" t="s">
        <v>4</v>
      </c>
      <c r="AR32" s="54">
        <v>0</v>
      </c>
      <c r="AS32" s="55"/>
      <c r="AT32" s="55"/>
      <c r="AU32" s="55"/>
      <c r="AV32" s="55"/>
      <c r="AW32" s="55"/>
    </row>
    <row r="33" spans="1:49" s="76" customFormat="1">
      <c r="A33" s="72">
        <v>31</v>
      </c>
      <c r="B33" s="45" t="s">
        <v>10</v>
      </c>
      <c r="C33" s="167">
        <f t="shared" si="0"/>
        <v>0</v>
      </c>
      <c r="D33" s="54"/>
      <c r="E33" s="54"/>
      <c r="F33" s="54"/>
      <c r="G33" s="54"/>
      <c r="H33" s="73"/>
      <c r="I33" s="55"/>
      <c r="J33" s="96">
        <v>31</v>
      </c>
      <c r="K33" s="45" t="s">
        <v>10</v>
      </c>
      <c r="L33" s="167">
        <f t="shared" si="1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96">
        <v>31</v>
      </c>
      <c r="X33" s="45" t="s">
        <v>10</v>
      </c>
      <c r="Y33" s="53">
        <f t="shared" si="2"/>
        <v>0</v>
      </c>
      <c r="Z33" s="54"/>
      <c r="AA33" s="54"/>
      <c r="AB33" s="54"/>
      <c r="AC33" s="54"/>
      <c r="AD33" s="55"/>
      <c r="AE33" s="96">
        <v>31</v>
      </c>
      <c r="AF33" s="45" t="s">
        <v>10</v>
      </c>
      <c r="AG33" s="53">
        <f t="shared" si="3"/>
        <v>0</v>
      </c>
      <c r="AH33" s="54"/>
      <c r="AI33" s="54"/>
      <c r="AJ33" s="54"/>
      <c r="AK33" s="54"/>
      <c r="AL33" s="54"/>
      <c r="AM33" s="54"/>
      <c r="AN33" s="54"/>
      <c r="AO33" s="55"/>
      <c r="AP33" s="96">
        <v>31</v>
      </c>
      <c r="AQ33" s="45" t="s">
        <v>10</v>
      </c>
      <c r="AR33" s="54">
        <v>0</v>
      </c>
      <c r="AS33" s="55"/>
      <c r="AT33" s="55"/>
      <c r="AU33" s="55"/>
      <c r="AV33" s="55"/>
      <c r="AW33" s="55"/>
    </row>
    <row r="34" spans="1:49" s="76" customFormat="1" ht="30">
      <c r="A34" s="72"/>
      <c r="B34" s="45" t="s">
        <v>117</v>
      </c>
      <c r="C34" s="167">
        <f t="shared" si="0"/>
        <v>0</v>
      </c>
      <c r="D34" s="54"/>
      <c r="E34" s="54"/>
      <c r="F34" s="54"/>
      <c r="G34" s="54"/>
      <c r="H34" s="73"/>
      <c r="I34" s="55"/>
      <c r="J34" s="96"/>
      <c r="K34" s="45" t="s">
        <v>117</v>
      </c>
      <c r="L34" s="167">
        <f t="shared" si="1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96"/>
      <c r="X34" s="45"/>
      <c r="Y34" s="53"/>
      <c r="Z34" s="54"/>
      <c r="AA34" s="54"/>
      <c r="AB34" s="54"/>
      <c r="AC34" s="54"/>
      <c r="AD34" s="55"/>
      <c r="AE34" s="96"/>
      <c r="AF34" s="45"/>
      <c r="AG34" s="53"/>
      <c r="AH34" s="54"/>
      <c r="AI34" s="54"/>
      <c r="AJ34" s="54"/>
      <c r="AK34" s="54"/>
      <c r="AL34" s="54"/>
      <c r="AM34" s="54"/>
      <c r="AN34" s="54"/>
      <c r="AO34" s="55"/>
      <c r="AP34" s="96"/>
      <c r="AQ34" s="45"/>
      <c r="AR34" s="54"/>
      <c r="AS34" s="55"/>
      <c r="AT34" s="55"/>
      <c r="AU34" s="55"/>
      <c r="AV34" s="55"/>
      <c r="AW34" s="55"/>
    </row>
    <row r="35" spans="1:49" s="76" customFormat="1" ht="30">
      <c r="A35" s="72">
        <v>32</v>
      </c>
      <c r="B35" s="45" t="s">
        <v>15</v>
      </c>
      <c r="C35" s="167">
        <f t="shared" si="0"/>
        <v>0</v>
      </c>
      <c r="D35" s="77"/>
      <c r="E35" s="77"/>
      <c r="F35" s="77"/>
      <c r="G35" s="77"/>
      <c r="H35" s="78"/>
      <c r="I35" s="79"/>
      <c r="J35" s="96">
        <v>32</v>
      </c>
      <c r="K35" s="45" t="s">
        <v>15</v>
      </c>
      <c r="L35" s="167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9"/>
      <c r="W35" s="96">
        <v>32</v>
      </c>
      <c r="X35" s="45" t="s">
        <v>15</v>
      </c>
      <c r="Y35" s="53">
        <f t="shared" si="2"/>
        <v>0</v>
      </c>
      <c r="Z35" s="54"/>
      <c r="AA35" s="77"/>
      <c r="AB35" s="77"/>
      <c r="AC35" s="77"/>
      <c r="AD35" s="79"/>
      <c r="AE35" s="96">
        <v>32</v>
      </c>
      <c r="AF35" s="45" t="s">
        <v>15</v>
      </c>
      <c r="AG35" s="53">
        <f t="shared" si="3"/>
        <v>0</v>
      </c>
      <c r="AH35" s="54"/>
      <c r="AI35" s="77"/>
      <c r="AJ35" s="77"/>
      <c r="AK35" s="77"/>
      <c r="AL35" s="77"/>
      <c r="AM35" s="77"/>
      <c r="AN35" s="77"/>
      <c r="AO35" s="79"/>
      <c r="AP35" s="96">
        <v>32</v>
      </c>
      <c r="AQ35" s="45" t="s">
        <v>15</v>
      </c>
      <c r="AR35" s="54">
        <v>0</v>
      </c>
      <c r="AS35" s="79"/>
      <c r="AT35" s="79"/>
      <c r="AU35" s="79"/>
      <c r="AV35" s="79"/>
      <c r="AW35" s="79"/>
    </row>
    <row r="36" spans="1:49" s="172" customFormat="1">
      <c r="A36" s="166">
        <v>35</v>
      </c>
      <c r="B36" s="174" t="s">
        <v>28</v>
      </c>
      <c r="C36" s="167">
        <f t="shared" si="0"/>
        <v>63.8</v>
      </c>
      <c r="D36" s="168">
        <v>33.799999999999997</v>
      </c>
      <c r="E36" s="168"/>
      <c r="F36" s="168">
        <v>30</v>
      </c>
      <c r="G36" s="168"/>
      <c r="H36" s="169"/>
      <c r="I36" s="170"/>
      <c r="J36" s="171">
        <v>35</v>
      </c>
      <c r="K36" s="174" t="s">
        <v>28</v>
      </c>
      <c r="L36" s="167">
        <f t="shared" si="1"/>
        <v>31067.9</v>
      </c>
      <c r="M36" s="168">
        <v>704</v>
      </c>
      <c r="N36" s="168"/>
      <c r="O36" s="168"/>
      <c r="P36" s="168"/>
      <c r="Q36" s="168">
        <v>27023.9</v>
      </c>
      <c r="R36" s="168">
        <v>3340</v>
      </c>
      <c r="S36" s="168"/>
      <c r="T36" s="168"/>
      <c r="U36" s="168"/>
      <c r="V36" s="170"/>
      <c r="W36" s="171">
        <v>35</v>
      </c>
      <c r="X36" s="174" t="s">
        <v>28</v>
      </c>
      <c r="Y36" s="167">
        <f t="shared" si="2"/>
        <v>1739</v>
      </c>
      <c r="Z36" s="168"/>
      <c r="AA36" s="168"/>
      <c r="AB36" s="168"/>
      <c r="AC36" s="168">
        <f>2065-326</f>
        <v>1739</v>
      </c>
      <c r="AD36" s="170"/>
      <c r="AE36" s="171">
        <v>35</v>
      </c>
      <c r="AF36" s="174" t="s">
        <v>28</v>
      </c>
      <c r="AG36" s="167">
        <f t="shared" si="3"/>
        <v>135.4</v>
      </c>
      <c r="AH36" s="168"/>
      <c r="AI36" s="168"/>
      <c r="AJ36" s="168"/>
      <c r="AK36" s="168"/>
      <c r="AL36" s="168"/>
      <c r="AM36" s="168">
        <v>8</v>
      </c>
      <c r="AN36" s="168">
        <f>127.4</f>
        <v>127.4</v>
      </c>
      <c r="AO36" s="170"/>
      <c r="AP36" s="171">
        <v>35</v>
      </c>
      <c r="AQ36" s="174" t="s">
        <v>24</v>
      </c>
      <c r="AR36" s="168">
        <v>0</v>
      </c>
      <c r="AS36" s="170"/>
      <c r="AT36" s="170"/>
      <c r="AU36" s="170"/>
      <c r="AV36" s="170"/>
      <c r="AW36" s="170"/>
    </row>
    <row r="37" spans="1:49" s="172" customFormat="1">
      <c r="A37" s="166">
        <v>36</v>
      </c>
      <c r="B37" s="174" t="s">
        <v>29</v>
      </c>
      <c r="C37" s="167">
        <f t="shared" si="0"/>
        <v>1321.1999999999998</v>
      </c>
      <c r="D37" s="168">
        <v>541.79999999999995</v>
      </c>
      <c r="E37" s="168"/>
      <c r="F37" s="168">
        <v>779.4</v>
      </c>
      <c r="G37" s="168"/>
      <c r="H37" s="169"/>
      <c r="I37" s="170"/>
      <c r="J37" s="171">
        <v>36</v>
      </c>
      <c r="K37" s="174" t="s">
        <v>29</v>
      </c>
      <c r="L37" s="167">
        <f t="shared" si="1"/>
        <v>5088.2</v>
      </c>
      <c r="M37" s="168">
        <f>1045.1-5.4</f>
        <v>1039.6999999999998</v>
      </c>
      <c r="N37" s="168"/>
      <c r="O37" s="168"/>
      <c r="P37" s="168">
        <v>124.4</v>
      </c>
      <c r="Q37" s="168">
        <f>3449.7-17.7</f>
        <v>3432</v>
      </c>
      <c r="R37" s="168">
        <v>316.7</v>
      </c>
      <c r="S37" s="168">
        <v>175.4</v>
      </c>
      <c r="T37" s="168"/>
      <c r="U37" s="168"/>
      <c r="V37" s="170"/>
      <c r="W37" s="171">
        <v>36</v>
      </c>
      <c r="X37" s="174" t="s">
        <v>29</v>
      </c>
      <c r="Y37" s="167">
        <f t="shared" si="2"/>
        <v>1198.5999999999999</v>
      </c>
      <c r="Z37" s="168"/>
      <c r="AA37" s="168"/>
      <c r="AB37" s="168"/>
      <c r="AC37" s="168">
        <v>1198.5999999999999</v>
      </c>
      <c r="AD37" s="170"/>
      <c r="AE37" s="171">
        <v>36</v>
      </c>
      <c r="AF37" s="174" t="s">
        <v>29</v>
      </c>
      <c r="AG37" s="167">
        <f t="shared" si="3"/>
        <v>1408.8999999999999</v>
      </c>
      <c r="AH37" s="168">
        <v>188.1</v>
      </c>
      <c r="AI37" s="168">
        <f>1131.7-4.5</f>
        <v>1127.2</v>
      </c>
      <c r="AJ37" s="168"/>
      <c r="AK37" s="168"/>
      <c r="AL37" s="168"/>
      <c r="AM37" s="168">
        <v>2.2999999999999998</v>
      </c>
      <c r="AN37" s="168">
        <f>91.3</f>
        <v>91.3</v>
      </c>
      <c r="AO37" s="170"/>
      <c r="AP37" s="171">
        <v>36</v>
      </c>
      <c r="AQ37" s="174" t="s">
        <v>29</v>
      </c>
      <c r="AR37" s="168">
        <v>0</v>
      </c>
      <c r="AS37" s="170"/>
      <c r="AT37" s="170"/>
      <c r="AU37" s="170"/>
      <c r="AV37" s="170"/>
      <c r="AW37" s="170"/>
    </row>
    <row r="38" spans="1:49" s="172" customFormat="1" ht="30">
      <c r="A38" s="166"/>
      <c r="B38" s="174" t="s">
        <v>30</v>
      </c>
      <c r="C38" s="167">
        <f t="shared" si="0"/>
        <v>786.8</v>
      </c>
      <c r="D38" s="185">
        <v>8.8000000000000007</v>
      </c>
      <c r="E38" s="168">
        <f>796.3-18.3</f>
        <v>778</v>
      </c>
      <c r="F38" s="168"/>
      <c r="G38" s="168"/>
      <c r="H38" s="169"/>
      <c r="I38" s="170"/>
      <c r="J38" s="171"/>
      <c r="K38" s="174" t="s">
        <v>30</v>
      </c>
      <c r="L38" s="167">
        <f t="shared" si="1"/>
        <v>64224.800000000003</v>
      </c>
      <c r="M38" s="168">
        <f>377.1-11.2</f>
        <v>365.90000000000003</v>
      </c>
      <c r="N38" s="168"/>
      <c r="O38" s="168"/>
      <c r="P38" s="168"/>
      <c r="Q38" s="186">
        <v>106.2</v>
      </c>
      <c r="R38" s="186">
        <v>45324</v>
      </c>
      <c r="S38" s="168"/>
      <c r="T38" s="186">
        <v>18428.7</v>
      </c>
      <c r="U38" s="168"/>
      <c r="V38" s="170"/>
      <c r="W38" s="171"/>
      <c r="X38" s="174" t="s">
        <v>30</v>
      </c>
      <c r="Y38" s="167">
        <f>Z38+AA38+AB38+AC38</f>
        <v>9037.5</v>
      </c>
      <c r="Z38" s="168"/>
      <c r="AA38" s="168"/>
      <c r="AB38" s="168"/>
      <c r="AC38" s="186">
        <v>9037.5</v>
      </c>
      <c r="AD38" s="170"/>
      <c r="AE38" s="171"/>
      <c r="AF38" s="174" t="s">
        <v>30</v>
      </c>
      <c r="AG38" s="167">
        <f>AH38+AI38+AJ38+AK38+AL38+AM38+AN38</f>
        <v>0</v>
      </c>
      <c r="AH38" s="168"/>
      <c r="AI38" s="168"/>
      <c r="AJ38" s="168"/>
      <c r="AK38" s="168"/>
      <c r="AL38" s="168"/>
      <c r="AM38" s="168"/>
      <c r="AN38" s="168"/>
      <c r="AO38" s="170"/>
      <c r="AP38" s="171"/>
      <c r="AQ38" s="174" t="s">
        <v>30</v>
      </c>
      <c r="AR38" s="168"/>
      <c r="AS38" s="170"/>
      <c r="AT38" s="170"/>
      <c r="AU38" s="170"/>
      <c r="AV38" s="170"/>
      <c r="AW38" s="170"/>
    </row>
    <row r="39" spans="1:49" s="76" customFormat="1" ht="45">
      <c r="A39" s="72">
        <v>38</v>
      </c>
      <c r="B39" s="45" t="s">
        <v>34</v>
      </c>
      <c r="C39" s="53">
        <f t="shared" si="0"/>
        <v>0</v>
      </c>
      <c r="D39" s="54"/>
      <c r="E39" s="54"/>
      <c r="F39" s="54"/>
      <c r="G39" s="54"/>
      <c r="H39" s="73"/>
      <c r="I39" s="55"/>
      <c r="J39" s="96">
        <v>38</v>
      </c>
      <c r="K39" s="45" t="s">
        <v>34</v>
      </c>
      <c r="L39" s="53">
        <f t="shared" si="1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96">
        <v>38</v>
      </c>
      <c r="X39" s="45" t="s">
        <v>34</v>
      </c>
      <c r="Y39" s="53">
        <f t="shared" si="2"/>
        <v>0</v>
      </c>
      <c r="Z39" s="54"/>
      <c r="AA39" s="54"/>
      <c r="AB39" s="54"/>
      <c r="AC39" s="54"/>
      <c r="AD39" s="55"/>
      <c r="AE39" s="96">
        <v>38</v>
      </c>
      <c r="AF39" s="45" t="s">
        <v>34</v>
      </c>
      <c r="AG39" s="53">
        <f t="shared" si="3"/>
        <v>0</v>
      </c>
      <c r="AH39" s="54"/>
      <c r="AI39" s="54"/>
      <c r="AJ39" s="54"/>
      <c r="AK39" s="54"/>
      <c r="AL39" s="54"/>
      <c r="AM39" s="54"/>
      <c r="AN39" s="54"/>
      <c r="AO39" s="55"/>
      <c r="AP39" s="96">
        <v>38</v>
      </c>
      <c r="AQ39" s="45" t="s">
        <v>34</v>
      </c>
      <c r="AR39" s="54">
        <v>0</v>
      </c>
      <c r="AS39" s="55"/>
      <c r="AT39" s="55"/>
      <c r="AU39" s="55"/>
      <c r="AV39" s="55"/>
      <c r="AW39" s="55"/>
    </row>
    <row r="40" spans="1:49" s="76" customFormat="1" ht="45">
      <c r="A40" s="72">
        <v>39</v>
      </c>
      <c r="B40" s="45" t="s">
        <v>53</v>
      </c>
      <c r="C40" s="53">
        <f t="shared" si="0"/>
        <v>0</v>
      </c>
      <c r="D40" s="54"/>
      <c r="E40" s="54"/>
      <c r="F40" s="54"/>
      <c r="G40" s="54"/>
      <c r="H40" s="73"/>
      <c r="I40" s="55"/>
      <c r="J40" s="96">
        <v>39</v>
      </c>
      <c r="K40" s="45" t="s">
        <v>53</v>
      </c>
      <c r="L40" s="53">
        <f t="shared" si="1"/>
        <v>0</v>
      </c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96">
        <v>39</v>
      </c>
      <c r="X40" s="45" t="s">
        <v>53</v>
      </c>
      <c r="Y40" s="53">
        <f t="shared" si="2"/>
        <v>0</v>
      </c>
      <c r="Z40" s="54"/>
      <c r="AA40" s="54"/>
      <c r="AB40" s="54"/>
      <c r="AC40" s="54"/>
      <c r="AD40" s="55"/>
      <c r="AE40" s="96">
        <v>39</v>
      </c>
      <c r="AF40" s="45" t="s">
        <v>53</v>
      </c>
      <c r="AG40" s="53">
        <f t="shared" si="3"/>
        <v>0</v>
      </c>
      <c r="AH40" s="54"/>
      <c r="AI40" s="54"/>
      <c r="AJ40" s="54"/>
      <c r="AK40" s="54"/>
      <c r="AL40" s="54"/>
      <c r="AM40" s="54"/>
      <c r="AN40" s="54"/>
      <c r="AO40" s="55"/>
      <c r="AP40" s="96">
        <v>39</v>
      </c>
      <c r="AQ40" s="45" t="s">
        <v>53</v>
      </c>
      <c r="AR40" s="54">
        <v>0</v>
      </c>
      <c r="AS40" s="55"/>
      <c r="AT40" s="55"/>
      <c r="AU40" s="55"/>
      <c r="AV40" s="55"/>
      <c r="AW40" s="55"/>
    </row>
    <row r="41" spans="1:49" s="76" customFormat="1" ht="30">
      <c r="A41" s="72">
        <v>40</v>
      </c>
      <c r="B41" s="45" t="s">
        <v>16</v>
      </c>
      <c r="C41" s="53">
        <f t="shared" si="0"/>
        <v>0</v>
      </c>
      <c r="D41" s="54"/>
      <c r="E41" s="54"/>
      <c r="F41" s="54"/>
      <c r="G41" s="54"/>
      <c r="H41" s="73"/>
      <c r="I41" s="55"/>
      <c r="J41" s="96">
        <v>40</v>
      </c>
      <c r="K41" s="45" t="s">
        <v>16</v>
      </c>
      <c r="L41" s="53">
        <f t="shared" si="1"/>
        <v>0</v>
      </c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96">
        <v>40</v>
      </c>
      <c r="X41" s="45" t="s">
        <v>16</v>
      </c>
      <c r="Y41" s="53">
        <f t="shared" si="2"/>
        <v>0</v>
      </c>
      <c r="Z41" s="54"/>
      <c r="AA41" s="54"/>
      <c r="AB41" s="54"/>
      <c r="AC41" s="54"/>
      <c r="AD41" s="55"/>
      <c r="AE41" s="96">
        <v>40</v>
      </c>
      <c r="AF41" s="45" t="s">
        <v>16</v>
      </c>
      <c r="AG41" s="53">
        <f t="shared" si="3"/>
        <v>0</v>
      </c>
      <c r="AH41" s="54"/>
      <c r="AI41" s="54"/>
      <c r="AJ41" s="54"/>
      <c r="AK41" s="54"/>
      <c r="AL41" s="54"/>
      <c r="AM41" s="54"/>
      <c r="AN41" s="54"/>
      <c r="AO41" s="55"/>
      <c r="AP41" s="96">
        <v>40</v>
      </c>
      <c r="AQ41" s="45" t="s">
        <v>16</v>
      </c>
      <c r="AR41" s="54">
        <v>0</v>
      </c>
      <c r="AS41" s="55"/>
      <c r="AT41" s="55"/>
      <c r="AU41" s="55"/>
      <c r="AV41" s="55"/>
      <c r="AW41" s="55"/>
    </row>
    <row r="42" spans="1:49" s="76" customFormat="1" ht="45">
      <c r="A42" s="72">
        <v>41</v>
      </c>
      <c r="B42" s="45" t="s">
        <v>33</v>
      </c>
      <c r="C42" s="53">
        <f t="shared" si="0"/>
        <v>0</v>
      </c>
      <c r="D42" s="54"/>
      <c r="E42" s="54"/>
      <c r="F42" s="54"/>
      <c r="G42" s="54"/>
      <c r="H42" s="73"/>
      <c r="I42" s="55"/>
      <c r="J42" s="96">
        <v>41</v>
      </c>
      <c r="K42" s="45" t="s">
        <v>33</v>
      </c>
      <c r="L42" s="53">
        <f t="shared" si="1"/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96">
        <v>41</v>
      </c>
      <c r="X42" s="45" t="s">
        <v>33</v>
      </c>
      <c r="Y42" s="53">
        <f t="shared" si="2"/>
        <v>0</v>
      </c>
      <c r="Z42" s="54"/>
      <c r="AA42" s="54"/>
      <c r="AB42" s="54"/>
      <c r="AC42" s="54"/>
      <c r="AD42" s="55"/>
      <c r="AE42" s="96">
        <v>41</v>
      </c>
      <c r="AF42" s="45" t="s">
        <v>33</v>
      </c>
      <c r="AG42" s="53">
        <f t="shared" si="3"/>
        <v>0</v>
      </c>
      <c r="AH42" s="54"/>
      <c r="AI42" s="54"/>
      <c r="AJ42" s="54"/>
      <c r="AK42" s="54"/>
      <c r="AL42" s="54"/>
      <c r="AM42" s="54"/>
      <c r="AN42" s="54"/>
      <c r="AO42" s="55"/>
      <c r="AP42" s="96">
        <v>41</v>
      </c>
      <c r="AQ42" s="45" t="s">
        <v>33</v>
      </c>
      <c r="AR42" s="54">
        <v>0</v>
      </c>
      <c r="AS42" s="55"/>
      <c r="AT42" s="55"/>
      <c r="AU42" s="55"/>
      <c r="AV42" s="55"/>
      <c r="AW42" s="55"/>
    </row>
    <row r="43" spans="1:49" s="76" customFormat="1">
      <c r="A43" s="72">
        <v>43</v>
      </c>
      <c r="B43" s="45" t="s">
        <v>13</v>
      </c>
      <c r="C43" s="53">
        <f t="shared" si="0"/>
        <v>0</v>
      </c>
      <c r="D43" s="54"/>
      <c r="E43" s="54"/>
      <c r="F43" s="54"/>
      <c r="G43" s="54"/>
      <c r="H43" s="73"/>
      <c r="I43" s="55"/>
      <c r="J43" s="96">
        <v>43</v>
      </c>
      <c r="K43" s="45" t="s">
        <v>13</v>
      </c>
      <c r="L43" s="53">
        <f t="shared" si="1"/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96">
        <v>43</v>
      </c>
      <c r="X43" s="45" t="s">
        <v>13</v>
      </c>
      <c r="Y43" s="53">
        <f t="shared" si="2"/>
        <v>0</v>
      </c>
      <c r="Z43" s="54"/>
      <c r="AA43" s="54"/>
      <c r="AB43" s="54"/>
      <c r="AC43" s="54"/>
      <c r="AD43" s="55"/>
      <c r="AE43" s="96">
        <v>43</v>
      </c>
      <c r="AF43" s="45" t="s">
        <v>13</v>
      </c>
      <c r="AG43" s="53">
        <f t="shared" si="3"/>
        <v>0</v>
      </c>
      <c r="AH43" s="54"/>
      <c r="AI43" s="54"/>
      <c r="AJ43" s="54"/>
      <c r="AK43" s="54"/>
      <c r="AL43" s="54"/>
      <c r="AM43" s="54"/>
      <c r="AN43" s="54"/>
      <c r="AO43" s="55"/>
      <c r="AP43" s="96">
        <v>43</v>
      </c>
      <c r="AQ43" s="45" t="s">
        <v>13</v>
      </c>
      <c r="AR43" s="54">
        <v>0</v>
      </c>
      <c r="AS43" s="55"/>
      <c r="AT43" s="55"/>
      <c r="AU43" s="55"/>
      <c r="AV43" s="55"/>
      <c r="AW43" s="55"/>
    </row>
    <row r="44" spans="1:49" s="76" customFormat="1">
      <c r="A44" s="72">
        <v>44</v>
      </c>
      <c r="B44" s="45" t="s">
        <v>11</v>
      </c>
      <c r="C44" s="53">
        <f t="shared" si="0"/>
        <v>0</v>
      </c>
      <c r="D44" s="54"/>
      <c r="E44" s="54"/>
      <c r="F44" s="54"/>
      <c r="G44" s="54"/>
      <c r="H44" s="73"/>
      <c r="I44" s="55"/>
      <c r="J44" s="96">
        <v>44</v>
      </c>
      <c r="K44" s="45" t="s">
        <v>11</v>
      </c>
      <c r="L44" s="53">
        <f t="shared" si="1"/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96">
        <v>44</v>
      </c>
      <c r="X44" s="45" t="s">
        <v>11</v>
      </c>
      <c r="Y44" s="53">
        <f t="shared" si="2"/>
        <v>0</v>
      </c>
      <c r="Z44" s="54"/>
      <c r="AA44" s="54"/>
      <c r="AB44" s="54"/>
      <c r="AC44" s="54"/>
      <c r="AD44" s="55"/>
      <c r="AE44" s="96">
        <v>44</v>
      </c>
      <c r="AF44" s="45" t="s">
        <v>11</v>
      </c>
      <c r="AG44" s="53">
        <f t="shared" si="3"/>
        <v>0</v>
      </c>
      <c r="AH44" s="54"/>
      <c r="AI44" s="54"/>
      <c r="AJ44" s="54"/>
      <c r="AK44" s="54"/>
      <c r="AL44" s="54"/>
      <c r="AM44" s="54"/>
      <c r="AN44" s="54"/>
      <c r="AO44" s="55"/>
      <c r="AP44" s="96">
        <v>44</v>
      </c>
      <c r="AQ44" s="45" t="s">
        <v>11</v>
      </c>
      <c r="AR44" s="54">
        <v>0</v>
      </c>
      <c r="AS44" s="55"/>
      <c r="AT44" s="55"/>
      <c r="AU44" s="55"/>
      <c r="AV44" s="55"/>
      <c r="AW44" s="55"/>
    </row>
    <row r="45" spans="1:49" s="76" customFormat="1" ht="17.25" thickBot="1">
      <c r="A45" s="383" t="s">
        <v>40</v>
      </c>
      <c r="B45" s="384"/>
      <c r="C45" s="74">
        <f t="shared" ref="C45:H45" si="4">SUM(C6:C44)</f>
        <v>150737.99999999994</v>
      </c>
      <c r="D45" s="74">
        <f t="shared" si="4"/>
        <v>65375.500000000007</v>
      </c>
      <c r="E45" s="74">
        <f t="shared" si="4"/>
        <v>74362.3</v>
      </c>
      <c r="F45" s="74">
        <f t="shared" si="4"/>
        <v>4533</v>
      </c>
      <c r="G45" s="74">
        <f t="shared" si="4"/>
        <v>6467.2000000000007</v>
      </c>
      <c r="H45" s="75">
        <f t="shared" si="4"/>
        <v>0</v>
      </c>
      <c r="I45" s="55"/>
      <c r="J45" s="381" t="s">
        <v>40</v>
      </c>
      <c r="K45" s="381"/>
      <c r="L45" s="53">
        <f>SUM(L6:L44)</f>
        <v>420266.3</v>
      </c>
      <c r="M45" s="53">
        <f t="shared" ref="M45:U45" si="5">SUM(M6:M44)</f>
        <v>141394.79999999996</v>
      </c>
      <c r="N45" s="53">
        <f t="shared" si="5"/>
        <v>4504.5</v>
      </c>
      <c r="O45" s="53">
        <f t="shared" si="5"/>
        <v>6865.9000000000005</v>
      </c>
      <c r="P45" s="53">
        <f t="shared" si="5"/>
        <v>15252.9</v>
      </c>
      <c r="Q45" s="53">
        <f t="shared" si="5"/>
        <v>105028.90000000001</v>
      </c>
      <c r="R45" s="53">
        <f t="shared" si="5"/>
        <v>99649</v>
      </c>
      <c r="S45" s="53">
        <f t="shared" si="5"/>
        <v>362.8</v>
      </c>
      <c r="T45" s="53">
        <f t="shared" si="5"/>
        <v>46975.5</v>
      </c>
      <c r="U45" s="53">
        <f t="shared" si="5"/>
        <v>232</v>
      </c>
      <c r="V45" s="55"/>
      <c r="W45" s="381" t="s">
        <v>40</v>
      </c>
      <c r="X45" s="381"/>
      <c r="Y45" s="53">
        <f>SUM(Y6:Y44)</f>
        <v>31644.6</v>
      </c>
      <c r="Z45" s="53">
        <f>SUM(Z6:Z44)</f>
        <v>1845.9999999999995</v>
      </c>
      <c r="AA45" s="53">
        <f>SUM(AA6:AA44)</f>
        <v>1705.3</v>
      </c>
      <c r="AB45" s="53">
        <f>SUM(AB6:AB44)</f>
        <v>1</v>
      </c>
      <c r="AC45" s="53">
        <f>SUM(AC6:AC44)</f>
        <v>28092.3</v>
      </c>
      <c r="AD45" s="56"/>
      <c r="AE45" s="381" t="s">
        <v>40</v>
      </c>
      <c r="AF45" s="381"/>
      <c r="AG45" s="53">
        <f>SUM(AG6:AG44)</f>
        <v>123723.99999999997</v>
      </c>
      <c r="AH45" s="53">
        <f t="shared" ref="AH45:AN45" si="6">SUM(AH6:AH44)</f>
        <v>2470.4999999999995</v>
      </c>
      <c r="AI45" s="53">
        <f t="shared" si="6"/>
        <v>90568.700000000012</v>
      </c>
      <c r="AJ45" s="53">
        <f t="shared" si="6"/>
        <v>7330.9</v>
      </c>
      <c r="AK45" s="53">
        <f t="shared" si="6"/>
        <v>7897.7</v>
      </c>
      <c r="AL45" s="53">
        <f t="shared" si="6"/>
        <v>899</v>
      </c>
      <c r="AM45" s="53">
        <f t="shared" si="6"/>
        <v>1031.3</v>
      </c>
      <c r="AN45" s="53">
        <f t="shared" si="6"/>
        <v>13525.9</v>
      </c>
      <c r="AO45" s="56"/>
      <c r="AP45" s="381" t="s">
        <v>40</v>
      </c>
      <c r="AQ45" s="381"/>
      <c r="AR45" s="53">
        <f>SUM(AR6:AR44)</f>
        <v>0</v>
      </c>
      <c r="AS45" s="52"/>
      <c r="AT45" s="52"/>
      <c r="AU45" s="52"/>
      <c r="AV45" s="52"/>
      <c r="AW45" s="52"/>
    </row>
    <row r="46" spans="1:49" s="76" customFormat="1">
      <c r="A46" s="95"/>
      <c r="B46" s="95"/>
      <c r="C46" s="56"/>
      <c r="D46" s="56"/>
      <c r="E46" s="56"/>
      <c r="F46" s="56"/>
      <c r="G46" s="56"/>
      <c r="H46" s="56"/>
      <c r="I46" s="55"/>
      <c r="J46" s="95"/>
      <c r="K46" s="9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95"/>
      <c r="X46" s="95"/>
      <c r="Y46" s="56"/>
      <c r="Z46" s="56"/>
      <c r="AA46" s="56"/>
      <c r="AB46" s="56"/>
      <c r="AC46" s="56"/>
      <c r="AD46" s="56"/>
      <c r="AE46" s="95"/>
      <c r="AF46" s="95"/>
      <c r="AG46" s="56"/>
      <c r="AH46" s="56"/>
      <c r="AI46" s="56"/>
      <c r="AJ46" s="56"/>
      <c r="AK46" s="56"/>
      <c r="AL46" s="56"/>
      <c r="AM46" s="56"/>
      <c r="AN46" s="56"/>
      <c r="AO46" s="56"/>
      <c r="AP46" s="95"/>
      <c r="AQ46" s="95"/>
      <c r="AR46" s="56"/>
      <c r="AS46" s="52"/>
      <c r="AT46" s="52"/>
      <c r="AU46" s="52"/>
      <c r="AV46" s="52"/>
      <c r="AW46" s="52"/>
    </row>
    <row r="47" spans="1:49" s="76" customFormat="1">
      <c r="A47" s="48"/>
      <c r="B47" s="49"/>
      <c r="C47" s="50"/>
      <c r="D47" s="52"/>
      <c r="E47" s="52"/>
      <c r="F47" s="52"/>
      <c r="G47" s="386" t="s">
        <v>111</v>
      </c>
      <c r="H47" s="386"/>
      <c r="I47" s="52"/>
      <c r="J47" s="48"/>
      <c r="K47" s="51"/>
      <c r="L47" s="97"/>
      <c r="M47" s="52"/>
      <c r="N47" s="52"/>
      <c r="O47" s="52"/>
      <c r="P47" s="52"/>
      <c r="Q47" s="52"/>
      <c r="R47" s="52"/>
      <c r="S47" s="386" t="s">
        <v>112</v>
      </c>
      <c r="T47" s="386"/>
      <c r="U47" s="386"/>
      <c r="V47" s="52"/>
      <c r="W47" s="48"/>
      <c r="X47" s="51"/>
      <c r="Y47" s="97"/>
      <c r="Z47" s="52"/>
      <c r="AA47" s="386" t="s">
        <v>113</v>
      </c>
      <c r="AB47" s="386"/>
      <c r="AC47" s="386"/>
      <c r="AD47" s="52"/>
      <c r="AE47" s="48"/>
      <c r="AF47" s="51"/>
      <c r="AG47" s="97"/>
      <c r="AH47" s="52"/>
      <c r="AI47" s="52"/>
      <c r="AJ47" s="52"/>
      <c r="AK47" s="52"/>
      <c r="AL47" s="386" t="s">
        <v>114</v>
      </c>
      <c r="AM47" s="386"/>
      <c r="AN47" s="386"/>
      <c r="AO47" s="52"/>
      <c r="AP47" s="48"/>
      <c r="AQ47" s="386" t="s">
        <v>115</v>
      </c>
      <c r="AR47" s="386"/>
      <c r="AS47" s="52"/>
      <c r="AT47" s="52"/>
      <c r="AU47" s="52"/>
      <c r="AV47" s="52"/>
      <c r="AW47" s="52"/>
    </row>
    <row r="48" spans="1:49" s="76" customFormat="1">
      <c r="A48" s="387" t="s">
        <v>105</v>
      </c>
      <c r="B48" s="387"/>
      <c r="C48" s="387"/>
      <c r="D48" s="387"/>
      <c r="E48" s="387"/>
      <c r="F48" s="387"/>
      <c r="G48" s="387"/>
      <c r="H48" s="387"/>
      <c r="I48" s="95"/>
      <c r="J48" s="387" t="s">
        <v>106</v>
      </c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95"/>
      <c r="W48" s="387" t="s">
        <v>107</v>
      </c>
      <c r="X48" s="387"/>
      <c r="Y48" s="387"/>
      <c r="Z48" s="387"/>
      <c r="AA48" s="387"/>
      <c r="AB48" s="387"/>
      <c r="AC48" s="387"/>
      <c r="AD48" s="95"/>
      <c r="AE48" s="387" t="s">
        <v>108</v>
      </c>
      <c r="AF48" s="387"/>
      <c r="AG48" s="387"/>
      <c r="AH48" s="387"/>
      <c r="AI48" s="387"/>
      <c r="AJ48" s="387"/>
      <c r="AK48" s="387"/>
      <c r="AL48" s="387"/>
      <c r="AM48" s="387"/>
      <c r="AN48" s="387"/>
      <c r="AO48" s="95"/>
      <c r="AP48" s="387" t="s">
        <v>109</v>
      </c>
      <c r="AQ48" s="387"/>
      <c r="AR48" s="387"/>
      <c r="AS48" s="52"/>
      <c r="AT48" s="52"/>
      <c r="AU48" s="52"/>
      <c r="AV48" s="52"/>
      <c r="AW48" s="52"/>
    </row>
    <row r="49" spans="1:72" s="76" customFormat="1" ht="17.25" thickBo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52"/>
      <c r="AT49" s="52"/>
      <c r="AU49" s="52"/>
      <c r="AV49" s="52"/>
      <c r="AW49" s="52"/>
    </row>
    <row r="50" spans="1:72" s="156" customFormat="1" ht="17.25" thickBot="1">
      <c r="A50" s="379" t="s">
        <v>43</v>
      </c>
      <c r="B50" s="379" t="s">
        <v>0</v>
      </c>
      <c r="C50" s="379" t="s">
        <v>73</v>
      </c>
      <c r="D50" s="379"/>
      <c r="E50" s="379"/>
      <c r="F50" s="379"/>
      <c r="G50" s="379"/>
      <c r="H50" s="379"/>
      <c r="I50" s="154"/>
      <c r="J50" s="379" t="s">
        <v>43</v>
      </c>
      <c r="K50" s="379" t="s">
        <v>0</v>
      </c>
      <c r="L50" s="379" t="s">
        <v>1</v>
      </c>
      <c r="M50" s="379"/>
      <c r="N50" s="379"/>
      <c r="O50" s="379"/>
      <c r="P50" s="379"/>
      <c r="Q50" s="379"/>
      <c r="R50" s="379"/>
      <c r="S50" s="379"/>
      <c r="T50" s="379"/>
      <c r="U50" s="379"/>
      <c r="V50" s="154"/>
      <c r="W50" s="379" t="s">
        <v>43</v>
      </c>
      <c r="X50" s="379" t="s">
        <v>0</v>
      </c>
      <c r="Y50" s="379" t="s">
        <v>2</v>
      </c>
      <c r="Z50" s="379"/>
      <c r="AA50" s="379"/>
      <c r="AB50" s="379"/>
      <c r="AC50" s="379"/>
      <c r="AD50" s="155"/>
      <c r="AE50" s="379" t="s">
        <v>43</v>
      </c>
      <c r="AF50" s="379" t="s">
        <v>0</v>
      </c>
      <c r="AG50" s="379" t="s">
        <v>3</v>
      </c>
      <c r="AH50" s="379"/>
      <c r="AI50" s="379"/>
      <c r="AJ50" s="379"/>
      <c r="AK50" s="379"/>
      <c r="AL50" s="379"/>
      <c r="AM50" s="379"/>
      <c r="AN50" s="379"/>
      <c r="AO50" s="155"/>
      <c r="AP50" s="379" t="s">
        <v>43</v>
      </c>
      <c r="AQ50" s="379" t="s">
        <v>0</v>
      </c>
      <c r="AR50" s="379" t="s">
        <v>50</v>
      </c>
      <c r="AS50" s="155"/>
      <c r="AT50" s="155"/>
      <c r="AU50" s="155"/>
      <c r="AV50" s="155"/>
      <c r="AW50" s="155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</row>
    <row r="51" spans="1:72" s="156" customFormat="1" ht="91.5" thickTop="1" thickBot="1">
      <c r="A51" s="379"/>
      <c r="B51" s="379"/>
      <c r="C51" s="153" t="s">
        <v>110</v>
      </c>
      <c r="D51" s="153" t="s">
        <v>75</v>
      </c>
      <c r="E51" s="153" t="s">
        <v>76</v>
      </c>
      <c r="F51" s="153" t="s">
        <v>77</v>
      </c>
      <c r="G51" s="153" t="s">
        <v>78</v>
      </c>
      <c r="H51" s="153" t="s">
        <v>79</v>
      </c>
      <c r="I51" s="155"/>
      <c r="J51" s="379"/>
      <c r="K51" s="379"/>
      <c r="L51" s="153" t="s">
        <v>110</v>
      </c>
      <c r="M51" s="153" t="s">
        <v>80</v>
      </c>
      <c r="N51" s="153" t="s">
        <v>81</v>
      </c>
      <c r="O51" s="153" t="s">
        <v>82</v>
      </c>
      <c r="P51" s="153" t="s">
        <v>83</v>
      </c>
      <c r="Q51" s="153" t="s">
        <v>84</v>
      </c>
      <c r="R51" s="153" t="s">
        <v>85</v>
      </c>
      <c r="S51" s="153" t="s">
        <v>86</v>
      </c>
      <c r="T51" s="153" t="s">
        <v>87</v>
      </c>
      <c r="U51" s="153" t="s">
        <v>79</v>
      </c>
      <c r="V51" s="155"/>
      <c r="W51" s="379"/>
      <c r="X51" s="379"/>
      <c r="Y51" s="153" t="s">
        <v>110</v>
      </c>
      <c r="Z51" s="153" t="s">
        <v>89</v>
      </c>
      <c r="AA51" s="153" t="s">
        <v>90</v>
      </c>
      <c r="AB51" s="153" t="s">
        <v>91</v>
      </c>
      <c r="AC51" s="153" t="s">
        <v>92</v>
      </c>
      <c r="AD51" s="155"/>
      <c r="AE51" s="379"/>
      <c r="AF51" s="379"/>
      <c r="AG51" s="153" t="s">
        <v>110</v>
      </c>
      <c r="AH51" s="153" t="s">
        <v>94</v>
      </c>
      <c r="AI51" s="153" t="s">
        <v>95</v>
      </c>
      <c r="AJ51" s="153" t="s">
        <v>96</v>
      </c>
      <c r="AK51" s="153" t="s">
        <v>97</v>
      </c>
      <c r="AL51" s="153" t="s">
        <v>98</v>
      </c>
      <c r="AM51" s="153" t="s">
        <v>99</v>
      </c>
      <c r="AN51" s="153" t="s">
        <v>79</v>
      </c>
      <c r="AO51" s="155"/>
      <c r="AP51" s="379"/>
      <c r="AQ51" s="379"/>
      <c r="AR51" s="379"/>
      <c r="AS51" s="155"/>
      <c r="AT51" s="155"/>
      <c r="AU51" s="155"/>
      <c r="AV51" s="155"/>
      <c r="AW51" s="155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</row>
    <row r="52" spans="1:72" s="165" customFormat="1" ht="17.25" thickTop="1">
      <c r="A52" s="157">
        <v>1</v>
      </c>
      <c r="B52" s="158" t="s">
        <v>38</v>
      </c>
      <c r="C52" s="159">
        <f>SUM(D52:H52)</f>
        <v>423.4</v>
      </c>
      <c r="D52" s="160">
        <v>19.399999999999999</v>
      </c>
      <c r="E52" s="160">
        <v>329</v>
      </c>
      <c r="F52" s="160">
        <v>25.7</v>
      </c>
      <c r="G52" s="160">
        <v>49.3</v>
      </c>
      <c r="H52" s="160"/>
      <c r="I52" s="161"/>
      <c r="J52" s="157">
        <v>1</v>
      </c>
      <c r="K52" s="158" t="s">
        <v>38</v>
      </c>
      <c r="L52" s="159">
        <f>SUM(M52:U52)</f>
        <v>6179.5</v>
      </c>
      <c r="M52" s="160">
        <v>6140.4</v>
      </c>
      <c r="N52" s="160"/>
      <c r="O52" s="160"/>
      <c r="P52" s="160">
        <v>0.2</v>
      </c>
      <c r="Q52" s="160">
        <v>28.1</v>
      </c>
      <c r="R52" s="160">
        <v>10.8</v>
      </c>
      <c r="S52" s="160"/>
      <c r="T52" s="160"/>
      <c r="U52" s="160"/>
      <c r="V52" s="161"/>
      <c r="W52" s="157">
        <v>1</v>
      </c>
      <c r="X52" s="162" t="s">
        <v>26</v>
      </c>
      <c r="Y52" s="163">
        <f>SUM(Z52:AC52)</f>
        <v>63.3</v>
      </c>
      <c r="Z52" s="164">
        <v>63.3</v>
      </c>
      <c r="AA52" s="164"/>
      <c r="AB52" s="164"/>
      <c r="AC52" s="164"/>
      <c r="AD52" s="161"/>
      <c r="AE52" s="157">
        <v>1</v>
      </c>
      <c r="AF52" s="158" t="s">
        <v>38</v>
      </c>
      <c r="AG52" s="163">
        <f>SUM(AH52:AN52)</f>
        <v>2549.6000000000004</v>
      </c>
      <c r="AH52" s="164">
        <v>26.8</v>
      </c>
      <c r="AI52" s="164">
        <v>2522.8000000000002</v>
      </c>
      <c r="AJ52" s="164"/>
      <c r="AK52" s="164"/>
      <c r="AL52" s="164"/>
      <c r="AM52" s="164"/>
      <c r="AN52" s="164">
        <v>0</v>
      </c>
      <c r="AO52" s="161"/>
      <c r="AP52" s="157">
        <v>1</v>
      </c>
      <c r="AQ52" s="158" t="s">
        <v>38</v>
      </c>
      <c r="AR52" s="160">
        <v>0</v>
      </c>
      <c r="AS52" s="161"/>
      <c r="AT52" s="161"/>
      <c r="AU52" s="161"/>
      <c r="AV52" s="161"/>
      <c r="AW52" s="161"/>
    </row>
    <row r="53" spans="1:72" s="172" customFormat="1">
      <c r="A53" s="171">
        <v>2</v>
      </c>
      <c r="B53" s="173" t="s">
        <v>26</v>
      </c>
      <c r="C53" s="167">
        <f t="shared" ref="C53:C94" si="7">SUM(D53:H53)</f>
        <v>27592.5</v>
      </c>
      <c r="D53" s="168">
        <v>203.9</v>
      </c>
      <c r="E53" s="168">
        <v>26982.3</v>
      </c>
      <c r="F53" s="168"/>
      <c r="G53" s="168">
        <v>406.3</v>
      </c>
      <c r="H53" s="168"/>
      <c r="I53" s="170"/>
      <c r="J53" s="171">
        <v>2</v>
      </c>
      <c r="K53" s="173" t="s">
        <v>26</v>
      </c>
      <c r="L53" s="167">
        <f t="shared" ref="L53:L94" si="8">SUM(M53:U53)</f>
        <v>28669.7</v>
      </c>
      <c r="M53" s="168">
        <v>28062.5</v>
      </c>
      <c r="N53" s="168"/>
      <c r="O53" s="168"/>
      <c r="P53" s="168"/>
      <c r="Q53" s="168">
        <v>2.4</v>
      </c>
      <c r="R53" s="168">
        <v>449.7</v>
      </c>
      <c r="S53" s="168"/>
      <c r="T53" s="168">
        <v>155.1</v>
      </c>
      <c r="U53" s="168"/>
      <c r="V53" s="170"/>
      <c r="W53" s="171">
        <v>2</v>
      </c>
      <c r="X53" s="174" t="s">
        <v>38</v>
      </c>
      <c r="Y53" s="175">
        <f t="shared" ref="Y53:Y94" si="9">SUM(Z53:AC53)</f>
        <v>322.40000000000003</v>
      </c>
      <c r="Z53" s="176">
        <v>319.60000000000002</v>
      </c>
      <c r="AA53" s="176"/>
      <c r="AB53" s="176"/>
      <c r="AC53" s="176">
        <v>2.8</v>
      </c>
      <c r="AD53" s="170"/>
      <c r="AE53" s="171">
        <v>2</v>
      </c>
      <c r="AF53" s="173" t="s">
        <v>26</v>
      </c>
      <c r="AG53" s="175">
        <f t="shared" ref="AG53:AG94" si="10">SUM(AH53:AN53)</f>
        <v>8995.6</v>
      </c>
      <c r="AH53" s="176"/>
      <c r="AI53" s="176">
        <v>8995.6</v>
      </c>
      <c r="AJ53" s="176"/>
      <c r="AK53" s="176"/>
      <c r="AL53" s="176"/>
      <c r="AM53" s="176"/>
      <c r="AN53" s="176"/>
      <c r="AO53" s="170"/>
      <c r="AP53" s="171">
        <v>2</v>
      </c>
      <c r="AQ53" s="173" t="s">
        <v>26</v>
      </c>
      <c r="AR53" s="168">
        <v>0</v>
      </c>
      <c r="AS53" s="170"/>
      <c r="AT53" s="170"/>
      <c r="AU53" s="170"/>
      <c r="AV53" s="170"/>
      <c r="AW53" s="170"/>
    </row>
    <row r="54" spans="1:72" s="172" customFormat="1">
      <c r="A54" s="171">
        <v>3</v>
      </c>
      <c r="B54" s="174" t="s">
        <v>7</v>
      </c>
      <c r="C54" s="167">
        <f t="shared" si="7"/>
        <v>30709.200000000001</v>
      </c>
      <c r="D54" s="168">
        <v>505.7</v>
      </c>
      <c r="E54" s="168">
        <v>28910.7</v>
      </c>
      <c r="F54" s="168">
        <v>1082.8</v>
      </c>
      <c r="G54" s="168">
        <v>210</v>
      </c>
      <c r="H54" s="168"/>
      <c r="I54" s="170"/>
      <c r="J54" s="171">
        <v>3</v>
      </c>
      <c r="K54" s="174" t="s">
        <v>7</v>
      </c>
      <c r="L54" s="167">
        <f t="shared" si="8"/>
        <v>42587.8</v>
      </c>
      <c r="M54" s="168">
        <v>17287.3</v>
      </c>
      <c r="N54" s="168"/>
      <c r="O54" s="168">
        <v>2973.4</v>
      </c>
      <c r="P54" s="168">
        <v>0.6</v>
      </c>
      <c r="Q54" s="168">
        <v>2731.9</v>
      </c>
      <c r="R54" s="168">
        <v>19594.599999999999</v>
      </c>
      <c r="S54" s="168"/>
      <c r="T54" s="168"/>
      <c r="U54" s="168"/>
      <c r="V54" s="170"/>
      <c r="W54" s="171">
        <v>3</v>
      </c>
      <c r="X54" s="174" t="s">
        <v>7</v>
      </c>
      <c r="Y54" s="175">
        <f t="shared" si="9"/>
        <v>851.2</v>
      </c>
      <c r="Z54" s="176">
        <v>830.1</v>
      </c>
      <c r="AA54" s="176"/>
      <c r="AB54" s="176"/>
      <c r="AC54" s="176">
        <v>21.1</v>
      </c>
      <c r="AD54" s="170"/>
      <c r="AE54" s="171">
        <v>3</v>
      </c>
      <c r="AF54" s="174" t="s">
        <v>7</v>
      </c>
      <c r="AG54" s="175">
        <f t="shared" si="10"/>
        <v>20571.400000000001</v>
      </c>
      <c r="AH54" s="176">
        <v>53.7</v>
      </c>
      <c r="AI54" s="176">
        <v>16105.5</v>
      </c>
      <c r="AJ54" s="176">
        <v>2622.7</v>
      </c>
      <c r="AK54" s="176">
        <v>1586.1</v>
      </c>
      <c r="AL54" s="176"/>
      <c r="AM54" s="176"/>
      <c r="AN54" s="176">
        <v>203.4</v>
      </c>
      <c r="AO54" s="170"/>
      <c r="AP54" s="171">
        <v>3</v>
      </c>
      <c r="AQ54" s="174" t="s">
        <v>7</v>
      </c>
      <c r="AR54" s="168">
        <v>0</v>
      </c>
      <c r="AS54" s="170"/>
      <c r="AT54" s="170"/>
      <c r="AU54" s="170"/>
      <c r="AV54" s="170"/>
      <c r="AW54" s="170"/>
    </row>
    <row r="55" spans="1:72" s="76" customFormat="1">
      <c r="A55" s="96">
        <v>4</v>
      </c>
      <c r="B55" s="45" t="s">
        <v>36</v>
      </c>
      <c r="C55" s="53">
        <f t="shared" si="7"/>
        <v>0</v>
      </c>
      <c r="D55" s="54"/>
      <c r="E55" s="54"/>
      <c r="F55" s="54"/>
      <c r="G55" s="54"/>
      <c r="H55" s="54"/>
      <c r="I55" s="55"/>
      <c r="J55" s="96">
        <v>4</v>
      </c>
      <c r="K55" s="45" t="s">
        <v>36</v>
      </c>
      <c r="L55" s="53">
        <f t="shared" si="8"/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96">
        <v>4</v>
      </c>
      <c r="X55" s="45" t="s">
        <v>36</v>
      </c>
      <c r="Y55" s="58">
        <f t="shared" si="9"/>
        <v>0</v>
      </c>
      <c r="Z55" s="57"/>
      <c r="AA55" s="57"/>
      <c r="AB55" s="57"/>
      <c r="AC55" s="57"/>
      <c r="AD55" s="55"/>
      <c r="AE55" s="96">
        <v>4</v>
      </c>
      <c r="AF55" s="45" t="s">
        <v>36</v>
      </c>
      <c r="AG55" s="58">
        <f t="shared" si="10"/>
        <v>0</v>
      </c>
      <c r="AH55" s="57"/>
      <c r="AI55" s="57"/>
      <c r="AJ55" s="57"/>
      <c r="AK55" s="57"/>
      <c r="AL55" s="57"/>
      <c r="AM55" s="57"/>
      <c r="AN55" s="57"/>
      <c r="AO55" s="55"/>
      <c r="AP55" s="96">
        <v>4</v>
      </c>
      <c r="AQ55" s="45" t="s">
        <v>36</v>
      </c>
      <c r="AR55" s="54">
        <v>0</v>
      </c>
      <c r="AS55" s="55"/>
      <c r="AT55" s="55"/>
      <c r="AU55" s="55"/>
      <c r="AV55" s="55"/>
      <c r="AW55" s="55"/>
    </row>
    <row r="56" spans="1:72" s="76" customFormat="1">
      <c r="A56" s="96">
        <v>5</v>
      </c>
      <c r="B56" s="45" t="s">
        <v>66</v>
      </c>
      <c r="C56" s="53">
        <f t="shared" si="7"/>
        <v>0</v>
      </c>
      <c r="D56" s="54"/>
      <c r="E56" s="54"/>
      <c r="F56" s="54"/>
      <c r="G56" s="54"/>
      <c r="H56" s="54"/>
      <c r="I56" s="55"/>
      <c r="J56" s="96">
        <v>5</v>
      </c>
      <c r="K56" s="45" t="s">
        <v>66</v>
      </c>
      <c r="L56" s="53">
        <f t="shared" si="8"/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96">
        <v>5</v>
      </c>
      <c r="X56" s="45" t="s">
        <v>66</v>
      </c>
      <c r="Y56" s="58">
        <f t="shared" si="9"/>
        <v>0</v>
      </c>
      <c r="Z56" s="57"/>
      <c r="AA56" s="57"/>
      <c r="AB56" s="57"/>
      <c r="AC56" s="57"/>
      <c r="AD56" s="55"/>
      <c r="AE56" s="96">
        <v>5</v>
      </c>
      <c r="AF56" s="45" t="s">
        <v>66</v>
      </c>
      <c r="AG56" s="58">
        <f t="shared" si="10"/>
        <v>0</v>
      </c>
      <c r="AH56" s="57"/>
      <c r="AI56" s="57"/>
      <c r="AJ56" s="57"/>
      <c r="AK56" s="57"/>
      <c r="AL56" s="57"/>
      <c r="AM56" s="57"/>
      <c r="AN56" s="57"/>
      <c r="AO56" s="55"/>
      <c r="AP56" s="96">
        <v>5</v>
      </c>
      <c r="AQ56" s="45" t="s">
        <v>66</v>
      </c>
      <c r="AR56" s="54">
        <v>0</v>
      </c>
      <c r="AS56" s="55"/>
      <c r="AT56" s="55"/>
      <c r="AU56" s="55"/>
      <c r="AV56" s="55"/>
      <c r="AW56" s="55"/>
    </row>
    <row r="57" spans="1:72" s="76" customFormat="1">
      <c r="A57" s="96">
        <v>6</v>
      </c>
      <c r="B57" s="45" t="s">
        <v>17</v>
      </c>
      <c r="C57" s="53">
        <f t="shared" si="7"/>
        <v>0</v>
      </c>
      <c r="D57" s="54"/>
      <c r="E57" s="54"/>
      <c r="F57" s="54"/>
      <c r="G57" s="54"/>
      <c r="H57" s="54"/>
      <c r="I57" s="55"/>
      <c r="J57" s="96">
        <v>6</v>
      </c>
      <c r="K57" s="45" t="s">
        <v>17</v>
      </c>
      <c r="L57" s="53">
        <f t="shared" si="8"/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96">
        <v>6</v>
      </c>
      <c r="X57" s="45" t="s">
        <v>17</v>
      </c>
      <c r="Y57" s="58">
        <f t="shared" si="9"/>
        <v>0</v>
      </c>
      <c r="Z57" s="57"/>
      <c r="AA57" s="57"/>
      <c r="AB57" s="57"/>
      <c r="AC57" s="57"/>
      <c r="AD57" s="55"/>
      <c r="AE57" s="96">
        <v>6</v>
      </c>
      <c r="AF57" s="45" t="s">
        <v>17</v>
      </c>
      <c r="AG57" s="58">
        <f t="shared" si="10"/>
        <v>0</v>
      </c>
      <c r="AH57" s="57"/>
      <c r="AI57" s="57"/>
      <c r="AJ57" s="57"/>
      <c r="AK57" s="57"/>
      <c r="AL57" s="57"/>
      <c r="AM57" s="57"/>
      <c r="AN57" s="57"/>
      <c r="AO57" s="55"/>
      <c r="AP57" s="96">
        <v>6</v>
      </c>
      <c r="AQ57" s="45" t="s">
        <v>17</v>
      </c>
      <c r="AR57" s="54">
        <v>0</v>
      </c>
      <c r="AS57" s="55"/>
      <c r="AT57" s="55"/>
      <c r="AU57" s="55"/>
      <c r="AV57" s="55"/>
      <c r="AW57" s="55"/>
    </row>
    <row r="58" spans="1:72" s="76" customFormat="1">
      <c r="A58" s="96">
        <v>7</v>
      </c>
      <c r="B58" s="45" t="s">
        <v>25</v>
      </c>
      <c r="C58" s="53">
        <f t="shared" si="7"/>
        <v>0</v>
      </c>
      <c r="D58" s="54"/>
      <c r="E58" s="54"/>
      <c r="F58" s="54"/>
      <c r="G58" s="54"/>
      <c r="H58" s="54"/>
      <c r="I58" s="55"/>
      <c r="J58" s="96">
        <v>7</v>
      </c>
      <c r="K58" s="45" t="s">
        <v>25</v>
      </c>
      <c r="L58" s="53">
        <f t="shared" si="8"/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96">
        <v>7</v>
      </c>
      <c r="X58" s="45" t="s">
        <v>25</v>
      </c>
      <c r="Y58" s="58">
        <f t="shared" si="9"/>
        <v>0</v>
      </c>
      <c r="Z58" s="57"/>
      <c r="AA58" s="57"/>
      <c r="AB58" s="57"/>
      <c r="AC58" s="57"/>
      <c r="AD58" s="55"/>
      <c r="AE58" s="96">
        <v>7</v>
      </c>
      <c r="AF58" s="45" t="s">
        <v>25</v>
      </c>
      <c r="AG58" s="58">
        <f t="shared" si="10"/>
        <v>0</v>
      </c>
      <c r="AH58" s="57"/>
      <c r="AI58" s="57"/>
      <c r="AJ58" s="57"/>
      <c r="AK58" s="57"/>
      <c r="AL58" s="57"/>
      <c r="AM58" s="57"/>
      <c r="AN58" s="57"/>
      <c r="AO58" s="55"/>
      <c r="AP58" s="96">
        <v>7</v>
      </c>
      <c r="AQ58" s="45" t="s">
        <v>25</v>
      </c>
      <c r="AR58" s="54">
        <v>0</v>
      </c>
      <c r="AS58" s="55"/>
      <c r="AT58" s="55"/>
      <c r="AU58" s="55"/>
      <c r="AV58" s="55"/>
      <c r="AW58" s="55"/>
    </row>
    <row r="59" spans="1:72" s="76" customFormat="1">
      <c r="A59" s="96">
        <v>8</v>
      </c>
      <c r="B59" s="45" t="s">
        <v>57</v>
      </c>
      <c r="C59" s="53">
        <f t="shared" si="7"/>
        <v>0</v>
      </c>
      <c r="D59" s="54"/>
      <c r="E59" s="54"/>
      <c r="F59" s="54"/>
      <c r="G59" s="54"/>
      <c r="H59" s="54"/>
      <c r="I59" s="55"/>
      <c r="J59" s="96">
        <v>8</v>
      </c>
      <c r="K59" s="45" t="s">
        <v>57</v>
      </c>
      <c r="L59" s="53">
        <f t="shared" si="8"/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96">
        <v>8</v>
      </c>
      <c r="X59" s="45" t="s">
        <v>57</v>
      </c>
      <c r="Y59" s="58">
        <f t="shared" si="9"/>
        <v>0</v>
      </c>
      <c r="Z59" s="57"/>
      <c r="AA59" s="57"/>
      <c r="AB59" s="57"/>
      <c r="AC59" s="57"/>
      <c r="AD59" s="55"/>
      <c r="AE59" s="96">
        <v>8</v>
      </c>
      <c r="AF59" s="45" t="s">
        <v>57</v>
      </c>
      <c r="AG59" s="58">
        <f t="shared" si="10"/>
        <v>0</v>
      </c>
      <c r="AH59" s="57"/>
      <c r="AI59" s="57"/>
      <c r="AJ59" s="57"/>
      <c r="AK59" s="57"/>
      <c r="AL59" s="57"/>
      <c r="AM59" s="57"/>
      <c r="AN59" s="57"/>
      <c r="AO59" s="55"/>
      <c r="AP59" s="96">
        <v>8</v>
      </c>
      <c r="AQ59" s="45" t="s">
        <v>57</v>
      </c>
      <c r="AR59" s="54">
        <v>0</v>
      </c>
      <c r="AS59" s="55"/>
      <c r="AT59" s="55"/>
      <c r="AU59" s="55"/>
      <c r="AV59" s="55"/>
      <c r="AW59" s="55"/>
    </row>
    <row r="60" spans="1:72" s="76" customFormat="1" ht="30">
      <c r="A60" s="96">
        <v>9</v>
      </c>
      <c r="B60" s="45" t="s">
        <v>19</v>
      </c>
      <c r="C60" s="53">
        <f t="shared" si="7"/>
        <v>0</v>
      </c>
      <c r="D60" s="54"/>
      <c r="E60" s="54"/>
      <c r="F60" s="54"/>
      <c r="G60" s="54"/>
      <c r="H60" s="54"/>
      <c r="I60" s="55"/>
      <c r="J60" s="96">
        <v>9</v>
      </c>
      <c r="K60" s="45" t="s">
        <v>19</v>
      </c>
      <c r="L60" s="53">
        <f t="shared" si="8"/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96">
        <v>9</v>
      </c>
      <c r="X60" s="45" t="s">
        <v>19</v>
      </c>
      <c r="Y60" s="58">
        <f t="shared" si="9"/>
        <v>0</v>
      </c>
      <c r="Z60" s="57"/>
      <c r="AA60" s="57"/>
      <c r="AB60" s="57"/>
      <c r="AC60" s="57"/>
      <c r="AD60" s="55"/>
      <c r="AE60" s="96">
        <v>9</v>
      </c>
      <c r="AF60" s="45" t="s">
        <v>19</v>
      </c>
      <c r="AG60" s="58">
        <f t="shared" si="10"/>
        <v>0</v>
      </c>
      <c r="AH60" s="57"/>
      <c r="AI60" s="57"/>
      <c r="AJ60" s="57"/>
      <c r="AK60" s="57"/>
      <c r="AL60" s="57"/>
      <c r="AM60" s="57"/>
      <c r="AN60" s="57"/>
      <c r="AO60" s="55"/>
      <c r="AP60" s="96">
        <v>9</v>
      </c>
      <c r="AQ60" s="45" t="s">
        <v>19</v>
      </c>
      <c r="AR60" s="54">
        <v>0</v>
      </c>
      <c r="AS60" s="55"/>
      <c r="AT60" s="55"/>
      <c r="AU60" s="55"/>
      <c r="AV60" s="55"/>
      <c r="AW60" s="55"/>
    </row>
    <row r="61" spans="1:72" s="76" customFormat="1">
      <c r="A61" s="96">
        <v>10</v>
      </c>
      <c r="B61" s="45" t="s">
        <v>20</v>
      </c>
      <c r="C61" s="53">
        <f t="shared" si="7"/>
        <v>0</v>
      </c>
      <c r="D61" s="54"/>
      <c r="E61" s="54"/>
      <c r="F61" s="54"/>
      <c r="G61" s="54"/>
      <c r="H61" s="54"/>
      <c r="I61" s="55"/>
      <c r="J61" s="96">
        <v>10</v>
      </c>
      <c r="K61" s="45" t="s">
        <v>20</v>
      </c>
      <c r="L61" s="53">
        <f t="shared" si="8"/>
        <v>0</v>
      </c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96">
        <v>10</v>
      </c>
      <c r="X61" s="45" t="s">
        <v>20</v>
      </c>
      <c r="Y61" s="58">
        <f t="shared" si="9"/>
        <v>0</v>
      </c>
      <c r="Z61" s="57"/>
      <c r="AA61" s="57"/>
      <c r="AB61" s="57"/>
      <c r="AC61" s="57"/>
      <c r="AD61" s="55"/>
      <c r="AE61" s="96">
        <v>10</v>
      </c>
      <c r="AF61" s="45" t="s">
        <v>20</v>
      </c>
      <c r="AG61" s="58">
        <f t="shared" si="10"/>
        <v>0</v>
      </c>
      <c r="AH61" s="57"/>
      <c r="AI61" s="57"/>
      <c r="AJ61" s="57"/>
      <c r="AK61" s="57"/>
      <c r="AL61" s="57"/>
      <c r="AM61" s="57"/>
      <c r="AN61" s="57"/>
      <c r="AO61" s="55"/>
      <c r="AP61" s="96">
        <v>10</v>
      </c>
      <c r="AQ61" s="45" t="s">
        <v>20</v>
      </c>
      <c r="AR61" s="54">
        <v>0</v>
      </c>
      <c r="AS61" s="55"/>
      <c r="AT61" s="55"/>
      <c r="AU61" s="55"/>
      <c r="AV61" s="55"/>
      <c r="AW61" s="55"/>
    </row>
    <row r="62" spans="1:72" s="76" customFormat="1">
      <c r="A62" s="96">
        <v>11</v>
      </c>
      <c r="B62" s="80" t="s">
        <v>65</v>
      </c>
      <c r="C62" s="53">
        <f t="shared" si="7"/>
        <v>0</v>
      </c>
      <c r="D62" s="54"/>
      <c r="E62" s="54"/>
      <c r="F62" s="54"/>
      <c r="G62" s="54"/>
      <c r="H62" s="54"/>
      <c r="I62" s="55"/>
      <c r="J62" s="96">
        <v>11</v>
      </c>
      <c r="K62" s="80" t="s">
        <v>65</v>
      </c>
      <c r="L62" s="53">
        <f t="shared" si="8"/>
        <v>0</v>
      </c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96">
        <v>11</v>
      </c>
      <c r="X62" s="80" t="s">
        <v>65</v>
      </c>
      <c r="Y62" s="58">
        <f t="shared" si="9"/>
        <v>0</v>
      </c>
      <c r="Z62" s="57"/>
      <c r="AA62" s="57"/>
      <c r="AB62" s="57"/>
      <c r="AC62" s="57"/>
      <c r="AD62" s="55"/>
      <c r="AE62" s="96">
        <v>11</v>
      </c>
      <c r="AF62" s="80" t="s">
        <v>65</v>
      </c>
      <c r="AG62" s="58">
        <f t="shared" si="10"/>
        <v>0</v>
      </c>
      <c r="AH62" s="57"/>
      <c r="AI62" s="57"/>
      <c r="AJ62" s="57"/>
      <c r="AK62" s="57"/>
      <c r="AL62" s="57"/>
      <c r="AM62" s="57"/>
      <c r="AN62" s="57"/>
      <c r="AO62" s="55"/>
      <c r="AP62" s="96">
        <v>11</v>
      </c>
      <c r="AQ62" s="80" t="s">
        <v>65</v>
      </c>
      <c r="AR62" s="54">
        <v>0</v>
      </c>
      <c r="AS62" s="55"/>
      <c r="AT62" s="55"/>
      <c r="AU62" s="55"/>
      <c r="AV62" s="55"/>
      <c r="AW62" s="55"/>
    </row>
    <row r="63" spans="1:72" s="76" customFormat="1">
      <c r="A63" s="96">
        <v>12</v>
      </c>
      <c r="B63" s="80" t="s">
        <v>64</v>
      </c>
      <c r="C63" s="53">
        <f t="shared" si="7"/>
        <v>0</v>
      </c>
      <c r="D63" s="54"/>
      <c r="E63" s="54"/>
      <c r="F63" s="54"/>
      <c r="G63" s="54"/>
      <c r="H63" s="54"/>
      <c r="I63" s="55"/>
      <c r="J63" s="96">
        <v>12</v>
      </c>
      <c r="K63" s="80" t="s">
        <v>64</v>
      </c>
      <c r="L63" s="53">
        <f t="shared" si="8"/>
        <v>0</v>
      </c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96">
        <v>12</v>
      </c>
      <c r="X63" s="80" t="s">
        <v>64</v>
      </c>
      <c r="Y63" s="58">
        <f t="shared" si="9"/>
        <v>0</v>
      </c>
      <c r="Z63" s="57"/>
      <c r="AA63" s="57"/>
      <c r="AB63" s="57"/>
      <c r="AC63" s="57"/>
      <c r="AD63" s="55"/>
      <c r="AE63" s="96">
        <v>12</v>
      </c>
      <c r="AF63" s="80" t="s">
        <v>64</v>
      </c>
      <c r="AG63" s="58">
        <f t="shared" si="10"/>
        <v>0</v>
      </c>
      <c r="AH63" s="57"/>
      <c r="AI63" s="57"/>
      <c r="AJ63" s="57"/>
      <c r="AK63" s="57"/>
      <c r="AL63" s="57"/>
      <c r="AM63" s="57"/>
      <c r="AN63" s="57"/>
      <c r="AO63" s="55"/>
      <c r="AP63" s="96">
        <v>12</v>
      </c>
      <c r="AQ63" s="80" t="s">
        <v>64</v>
      </c>
      <c r="AR63" s="54">
        <v>0</v>
      </c>
      <c r="AS63" s="55"/>
      <c r="AT63" s="55"/>
      <c r="AU63" s="55"/>
      <c r="AV63" s="55"/>
      <c r="AW63" s="55"/>
    </row>
    <row r="64" spans="1:72" s="76" customFormat="1">
      <c r="A64" s="96">
        <v>13</v>
      </c>
      <c r="B64" s="45" t="s">
        <v>27</v>
      </c>
      <c r="C64" s="53">
        <f t="shared" si="7"/>
        <v>0</v>
      </c>
      <c r="D64" s="54"/>
      <c r="E64" s="54"/>
      <c r="F64" s="54"/>
      <c r="G64" s="54"/>
      <c r="H64" s="54"/>
      <c r="I64" s="55"/>
      <c r="J64" s="96">
        <v>13</v>
      </c>
      <c r="K64" s="45" t="s">
        <v>27</v>
      </c>
      <c r="L64" s="53">
        <f t="shared" si="8"/>
        <v>0</v>
      </c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96">
        <v>13</v>
      </c>
      <c r="X64" s="45" t="s">
        <v>27</v>
      </c>
      <c r="Y64" s="58">
        <f t="shared" si="9"/>
        <v>0</v>
      </c>
      <c r="Z64" s="57"/>
      <c r="AA64" s="57"/>
      <c r="AB64" s="57"/>
      <c r="AC64" s="57"/>
      <c r="AD64" s="55"/>
      <c r="AE64" s="96">
        <v>13</v>
      </c>
      <c r="AF64" s="45" t="s">
        <v>27</v>
      </c>
      <c r="AG64" s="58">
        <f t="shared" si="10"/>
        <v>0</v>
      </c>
      <c r="AH64" s="57"/>
      <c r="AI64" s="57"/>
      <c r="AJ64" s="57"/>
      <c r="AK64" s="57"/>
      <c r="AL64" s="57"/>
      <c r="AM64" s="57"/>
      <c r="AN64" s="57"/>
      <c r="AO64" s="55"/>
      <c r="AP64" s="96">
        <v>13</v>
      </c>
      <c r="AQ64" s="45" t="s">
        <v>27</v>
      </c>
      <c r="AR64" s="54">
        <v>0</v>
      </c>
      <c r="AS64" s="55"/>
      <c r="AT64" s="55"/>
      <c r="AU64" s="55"/>
      <c r="AV64" s="55"/>
      <c r="AW64" s="55"/>
    </row>
    <row r="65" spans="1:49" s="76" customFormat="1">
      <c r="A65" s="96">
        <v>14</v>
      </c>
      <c r="B65" s="45" t="s">
        <v>37</v>
      </c>
      <c r="C65" s="53">
        <f t="shared" si="7"/>
        <v>0</v>
      </c>
      <c r="D65" s="54"/>
      <c r="E65" s="54"/>
      <c r="F65" s="54"/>
      <c r="G65" s="54"/>
      <c r="H65" s="54"/>
      <c r="I65" s="55"/>
      <c r="J65" s="96">
        <v>14</v>
      </c>
      <c r="K65" s="45" t="s">
        <v>37</v>
      </c>
      <c r="L65" s="53">
        <f t="shared" si="8"/>
        <v>0</v>
      </c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96">
        <v>14</v>
      </c>
      <c r="X65" s="45" t="s">
        <v>37</v>
      </c>
      <c r="Y65" s="58">
        <f t="shared" si="9"/>
        <v>0</v>
      </c>
      <c r="Z65" s="57"/>
      <c r="AA65" s="57"/>
      <c r="AB65" s="57"/>
      <c r="AC65" s="57"/>
      <c r="AD65" s="55"/>
      <c r="AE65" s="96">
        <v>14</v>
      </c>
      <c r="AF65" s="45" t="s">
        <v>37</v>
      </c>
      <c r="AG65" s="58">
        <f t="shared" si="10"/>
        <v>0</v>
      </c>
      <c r="AH65" s="57"/>
      <c r="AI65" s="57"/>
      <c r="AJ65" s="57"/>
      <c r="AK65" s="57"/>
      <c r="AL65" s="57"/>
      <c r="AM65" s="57"/>
      <c r="AN65" s="57"/>
      <c r="AO65" s="55"/>
      <c r="AP65" s="96">
        <v>14</v>
      </c>
      <c r="AQ65" s="45" t="s">
        <v>37</v>
      </c>
      <c r="AR65" s="54">
        <v>0</v>
      </c>
      <c r="AS65" s="55"/>
      <c r="AT65" s="55"/>
      <c r="AU65" s="55"/>
      <c r="AV65" s="55"/>
      <c r="AW65" s="55"/>
    </row>
    <row r="66" spans="1:49" s="76" customFormat="1">
      <c r="A66" s="96">
        <v>15</v>
      </c>
      <c r="B66" s="45" t="s">
        <v>14</v>
      </c>
      <c r="C66" s="53">
        <f t="shared" si="7"/>
        <v>0</v>
      </c>
      <c r="D66" s="54"/>
      <c r="E66" s="54"/>
      <c r="F66" s="54"/>
      <c r="G66" s="54"/>
      <c r="H66" s="54"/>
      <c r="I66" s="55"/>
      <c r="J66" s="96">
        <v>15</v>
      </c>
      <c r="K66" s="45" t="s">
        <v>14</v>
      </c>
      <c r="L66" s="53">
        <f t="shared" si="8"/>
        <v>0</v>
      </c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96">
        <v>15</v>
      </c>
      <c r="X66" s="45" t="s">
        <v>14</v>
      </c>
      <c r="Y66" s="58">
        <f t="shared" si="9"/>
        <v>0</v>
      </c>
      <c r="Z66" s="57"/>
      <c r="AA66" s="57"/>
      <c r="AB66" s="57"/>
      <c r="AC66" s="57"/>
      <c r="AD66" s="55"/>
      <c r="AE66" s="96">
        <v>15</v>
      </c>
      <c r="AF66" s="45" t="s">
        <v>14</v>
      </c>
      <c r="AG66" s="58">
        <f t="shared" si="10"/>
        <v>0</v>
      </c>
      <c r="AH66" s="57"/>
      <c r="AI66" s="57"/>
      <c r="AJ66" s="57"/>
      <c r="AK66" s="57"/>
      <c r="AL66" s="57"/>
      <c r="AM66" s="57"/>
      <c r="AN66" s="57"/>
      <c r="AO66" s="55"/>
      <c r="AP66" s="96">
        <v>15</v>
      </c>
      <c r="AQ66" s="45" t="s">
        <v>14</v>
      </c>
      <c r="AR66" s="54">
        <v>0</v>
      </c>
      <c r="AS66" s="55"/>
      <c r="AT66" s="55"/>
      <c r="AU66" s="55"/>
      <c r="AV66" s="55"/>
      <c r="AW66" s="55"/>
    </row>
    <row r="67" spans="1:49" s="172" customFormat="1">
      <c r="A67" s="171">
        <v>16</v>
      </c>
      <c r="B67" s="174" t="s">
        <v>22</v>
      </c>
      <c r="C67" s="167">
        <f t="shared" si="7"/>
        <v>3284.2999999999997</v>
      </c>
      <c r="D67" s="168">
        <v>84.2</v>
      </c>
      <c r="E67" s="168">
        <v>433.7</v>
      </c>
      <c r="F67" s="168">
        <v>3.2</v>
      </c>
      <c r="G67" s="168">
        <v>2763.2</v>
      </c>
      <c r="H67" s="168"/>
      <c r="I67" s="170"/>
      <c r="J67" s="171">
        <v>16</v>
      </c>
      <c r="K67" s="174" t="s">
        <v>22</v>
      </c>
      <c r="L67" s="167">
        <f t="shared" si="8"/>
        <v>9827.2000000000007</v>
      </c>
      <c r="M67" s="168">
        <v>7999.6</v>
      </c>
      <c r="N67" s="168"/>
      <c r="O67" s="168"/>
      <c r="P67" s="168"/>
      <c r="Q67" s="168">
        <v>1398</v>
      </c>
      <c r="R67" s="168">
        <v>429.6</v>
      </c>
      <c r="S67" s="168"/>
      <c r="T67" s="168"/>
      <c r="U67" s="168"/>
      <c r="V67" s="170"/>
      <c r="W67" s="171">
        <v>16</v>
      </c>
      <c r="X67" s="174" t="s">
        <v>22</v>
      </c>
      <c r="Y67" s="175">
        <f t="shared" si="9"/>
        <v>0</v>
      </c>
      <c r="Z67" s="176"/>
      <c r="AA67" s="176"/>
      <c r="AB67" s="176"/>
      <c r="AC67" s="176"/>
      <c r="AD67" s="170"/>
      <c r="AE67" s="171">
        <v>16</v>
      </c>
      <c r="AF67" s="174" t="s">
        <v>22</v>
      </c>
      <c r="AG67" s="175">
        <f t="shared" si="10"/>
        <v>4959.4000000000005</v>
      </c>
      <c r="AH67" s="176"/>
      <c r="AI67" s="176">
        <v>4946.8</v>
      </c>
      <c r="AJ67" s="176">
        <v>12.6</v>
      </c>
      <c r="AK67" s="176"/>
      <c r="AL67" s="176"/>
      <c r="AM67" s="176"/>
      <c r="AN67" s="176"/>
      <c r="AO67" s="170"/>
      <c r="AP67" s="171">
        <v>16</v>
      </c>
      <c r="AQ67" s="174" t="s">
        <v>22</v>
      </c>
      <c r="AR67" s="168">
        <v>0</v>
      </c>
      <c r="AS67" s="170"/>
      <c r="AT67" s="170"/>
      <c r="AU67" s="170"/>
      <c r="AV67" s="170"/>
      <c r="AW67" s="170"/>
    </row>
    <row r="68" spans="1:49" s="76" customFormat="1" ht="30">
      <c r="A68" s="96">
        <v>17</v>
      </c>
      <c r="B68" s="45" t="s">
        <v>23</v>
      </c>
      <c r="C68" s="53">
        <f t="shared" si="7"/>
        <v>0</v>
      </c>
      <c r="D68" s="54"/>
      <c r="E68" s="54"/>
      <c r="F68" s="54"/>
      <c r="G68" s="54"/>
      <c r="H68" s="54"/>
      <c r="I68" s="55"/>
      <c r="J68" s="96">
        <v>17</v>
      </c>
      <c r="K68" s="45" t="s">
        <v>23</v>
      </c>
      <c r="L68" s="53">
        <f t="shared" si="8"/>
        <v>0</v>
      </c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96">
        <v>17</v>
      </c>
      <c r="X68" s="45" t="s">
        <v>23</v>
      </c>
      <c r="Y68" s="58">
        <f t="shared" si="9"/>
        <v>0</v>
      </c>
      <c r="Z68" s="57"/>
      <c r="AA68" s="57"/>
      <c r="AB68" s="57"/>
      <c r="AC68" s="57"/>
      <c r="AD68" s="55"/>
      <c r="AE68" s="96">
        <v>17</v>
      </c>
      <c r="AF68" s="45" t="s">
        <v>23</v>
      </c>
      <c r="AG68" s="58">
        <f t="shared" si="10"/>
        <v>0</v>
      </c>
      <c r="AH68" s="57"/>
      <c r="AI68" s="57"/>
      <c r="AJ68" s="57"/>
      <c r="AK68" s="57"/>
      <c r="AL68" s="57"/>
      <c r="AM68" s="57"/>
      <c r="AN68" s="57"/>
      <c r="AO68" s="55"/>
      <c r="AP68" s="96">
        <v>17</v>
      </c>
      <c r="AQ68" s="45" t="s">
        <v>23</v>
      </c>
      <c r="AR68" s="54">
        <v>0</v>
      </c>
      <c r="AS68" s="55"/>
      <c r="AT68" s="55"/>
      <c r="AU68" s="55"/>
      <c r="AV68" s="55"/>
      <c r="AW68" s="55"/>
    </row>
    <row r="69" spans="1:49" s="76" customFormat="1">
      <c r="A69" s="96">
        <v>18</v>
      </c>
      <c r="B69" s="45" t="s">
        <v>9</v>
      </c>
      <c r="C69" s="53">
        <f t="shared" si="7"/>
        <v>0</v>
      </c>
      <c r="D69" s="54"/>
      <c r="E69" s="54"/>
      <c r="F69" s="54"/>
      <c r="G69" s="54"/>
      <c r="H69" s="54"/>
      <c r="I69" s="55"/>
      <c r="J69" s="96">
        <v>18</v>
      </c>
      <c r="K69" s="45" t="s">
        <v>9</v>
      </c>
      <c r="L69" s="53">
        <f t="shared" si="8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96">
        <v>18</v>
      </c>
      <c r="X69" s="45" t="s">
        <v>9</v>
      </c>
      <c r="Y69" s="58">
        <f t="shared" si="9"/>
        <v>0</v>
      </c>
      <c r="Z69" s="57"/>
      <c r="AA69" s="57"/>
      <c r="AB69" s="57"/>
      <c r="AC69" s="57"/>
      <c r="AD69" s="55"/>
      <c r="AE69" s="96">
        <v>18</v>
      </c>
      <c r="AF69" s="45" t="s">
        <v>9</v>
      </c>
      <c r="AG69" s="58">
        <f t="shared" si="10"/>
        <v>0</v>
      </c>
      <c r="AH69" s="57"/>
      <c r="AI69" s="57"/>
      <c r="AJ69" s="57"/>
      <c r="AK69" s="57"/>
      <c r="AL69" s="57"/>
      <c r="AM69" s="57"/>
      <c r="AN69" s="57"/>
      <c r="AO69" s="55"/>
      <c r="AP69" s="96">
        <v>18</v>
      </c>
      <c r="AQ69" s="45" t="s">
        <v>9</v>
      </c>
      <c r="AR69" s="54">
        <v>0</v>
      </c>
      <c r="AS69" s="55"/>
      <c r="AT69" s="55"/>
      <c r="AU69" s="55"/>
      <c r="AV69" s="55"/>
      <c r="AW69" s="55"/>
    </row>
    <row r="70" spans="1:49" s="76" customFormat="1">
      <c r="A70" s="96">
        <v>19</v>
      </c>
      <c r="B70" s="45" t="s">
        <v>21</v>
      </c>
      <c r="C70" s="53">
        <f t="shared" si="7"/>
        <v>0</v>
      </c>
      <c r="D70" s="81"/>
      <c r="E70" s="81"/>
      <c r="F70" s="81"/>
      <c r="G70" s="81"/>
      <c r="H70" s="54"/>
      <c r="I70" s="55"/>
      <c r="J70" s="96">
        <v>19</v>
      </c>
      <c r="K70" s="45" t="s">
        <v>21</v>
      </c>
      <c r="L70" s="53">
        <f t="shared" si="8"/>
        <v>0</v>
      </c>
      <c r="M70" s="81"/>
      <c r="N70" s="54"/>
      <c r="O70" s="81"/>
      <c r="P70" s="54"/>
      <c r="Q70" s="81"/>
      <c r="R70" s="81"/>
      <c r="S70" s="81"/>
      <c r="T70" s="81"/>
      <c r="U70" s="54"/>
      <c r="V70" s="55"/>
      <c r="W70" s="96">
        <v>19</v>
      </c>
      <c r="X70" s="45" t="s">
        <v>21</v>
      </c>
      <c r="Y70" s="58">
        <f t="shared" si="9"/>
        <v>0</v>
      </c>
      <c r="Z70" s="83"/>
      <c r="AA70" s="57"/>
      <c r="AB70" s="57"/>
      <c r="AC70" s="57"/>
      <c r="AD70" s="55"/>
      <c r="AE70" s="96">
        <v>19</v>
      </c>
      <c r="AF70" s="45" t="s">
        <v>21</v>
      </c>
      <c r="AG70" s="58">
        <f t="shared" si="10"/>
        <v>0</v>
      </c>
      <c r="AH70" s="83"/>
      <c r="AI70" s="83"/>
      <c r="AJ70" s="57"/>
      <c r="AK70" s="83"/>
      <c r="AL70" s="83"/>
      <c r="AM70" s="57"/>
      <c r="AN70" s="57"/>
      <c r="AO70" s="55"/>
      <c r="AP70" s="96">
        <v>19</v>
      </c>
      <c r="AQ70" s="45" t="s">
        <v>21</v>
      </c>
      <c r="AR70" s="54">
        <v>0</v>
      </c>
      <c r="AS70" s="55"/>
      <c r="AT70" s="55"/>
      <c r="AU70" s="55"/>
      <c r="AV70" s="55"/>
      <c r="AW70" s="55"/>
    </row>
    <row r="71" spans="1:49" s="76" customFormat="1">
      <c r="A71" s="96">
        <v>20</v>
      </c>
      <c r="B71" s="45" t="s">
        <v>32</v>
      </c>
      <c r="C71" s="53">
        <f t="shared" si="7"/>
        <v>0</v>
      </c>
      <c r="D71" s="54"/>
      <c r="E71" s="54"/>
      <c r="F71" s="54"/>
      <c r="G71" s="54"/>
      <c r="H71" s="54"/>
      <c r="I71" s="55"/>
      <c r="J71" s="96">
        <v>20</v>
      </c>
      <c r="K71" s="45" t="s">
        <v>32</v>
      </c>
      <c r="L71" s="53">
        <f t="shared" si="8"/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96">
        <v>20</v>
      </c>
      <c r="X71" s="45" t="s">
        <v>32</v>
      </c>
      <c r="Y71" s="58">
        <f t="shared" si="9"/>
        <v>0</v>
      </c>
      <c r="Z71" s="57"/>
      <c r="AA71" s="57"/>
      <c r="AB71" s="57"/>
      <c r="AC71" s="57"/>
      <c r="AD71" s="55"/>
      <c r="AE71" s="96">
        <v>20</v>
      </c>
      <c r="AF71" s="45" t="s">
        <v>32</v>
      </c>
      <c r="AG71" s="58">
        <f t="shared" si="10"/>
        <v>0</v>
      </c>
      <c r="AH71" s="57"/>
      <c r="AI71" s="57"/>
      <c r="AJ71" s="57"/>
      <c r="AK71" s="57"/>
      <c r="AL71" s="57"/>
      <c r="AM71" s="57"/>
      <c r="AN71" s="57"/>
      <c r="AO71" s="55"/>
      <c r="AP71" s="96">
        <v>20</v>
      </c>
      <c r="AQ71" s="45" t="s">
        <v>32</v>
      </c>
      <c r="AR71" s="54">
        <v>0</v>
      </c>
      <c r="AS71" s="55"/>
      <c r="AT71" s="55"/>
      <c r="AU71" s="55"/>
      <c r="AV71" s="55"/>
      <c r="AW71" s="55"/>
    </row>
    <row r="72" spans="1:49" s="76" customFormat="1">
      <c r="A72" s="96">
        <v>21</v>
      </c>
      <c r="B72" s="45" t="s">
        <v>18</v>
      </c>
      <c r="C72" s="53">
        <f t="shared" si="7"/>
        <v>0</v>
      </c>
      <c r="D72" s="54"/>
      <c r="E72" s="54"/>
      <c r="F72" s="54"/>
      <c r="G72" s="54"/>
      <c r="H72" s="54"/>
      <c r="I72" s="55"/>
      <c r="J72" s="96">
        <v>21</v>
      </c>
      <c r="K72" s="45" t="s">
        <v>18</v>
      </c>
      <c r="L72" s="53">
        <f t="shared" si="8"/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96">
        <v>21</v>
      </c>
      <c r="X72" s="45" t="s">
        <v>18</v>
      </c>
      <c r="Y72" s="58">
        <f t="shared" si="9"/>
        <v>0</v>
      </c>
      <c r="Z72" s="57"/>
      <c r="AA72" s="57"/>
      <c r="AB72" s="57"/>
      <c r="AC72" s="57"/>
      <c r="AD72" s="55"/>
      <c r="AE72" s="96">
        <v>21</v>
      </c>
      <c r="AF72" s="45" t="s">
        <v>18</v>
      </c>
      <c r="AG72" s="58">
        <f t="shared" si="10"/>
        <v>0</v>
      </c>
      <c r="AH72" s="57"/>
      <c r="AI72" s="57"/>
      <c r="AJ72" s="57"/>
      <c r="AK72" s="57"/>
      <c r="AL72" s="57"/>
      <c r="AM72" s="57"/>
      <c r="AN72" s="57"/>
      <c r="AO72" s="55"/>
      <c r="AP72" s="96">
        <v>21</v>
      </c>
      <c r="AQ72" s="45" t="s">
        <v>18</v>
      </c>
      <c r="AR72" s="54">
        <v>0</v>
      </c>
      <c r="AS72" s="55"/>
      <c r="AT72" s="55"/>
      <c r="AU72" s="55"/>
      <c r="AV72" s="55"/>
      <c r="AW72" s="55"/>
    </row>
    <row r="73" spans="1:49" s="76" customFormat="1">
      <c r="A73" s="96">
        <v>22</v>
      </c>
      <c r="B73" s="45" t="s">
        <v>8</v>
      </c>
      <c r="C73" s="53">
        <f t="shared" si="7"/>
        <v>0</v>
      </c>
      <c r="D73" s="54"/>
      <c r="E73" s="54"/>
      <c r="F73" s="54"/>
      <c r="G73" s="54"/>
      <c r="H73" s="54"/>
      <c r="I73" s="55"/>
      <c r="J73" s="96">
        <v>22</v>
      </c>
      <c r="K73" s="45" t="s">
        <v>8</v>
      </c>
      <c r="L73" s="53">
        <f t="shared" si="8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96">
        <v>22</v>
      </c>
      <c r="X73" s="45" t="s">
        <v>8</v>
      </c>
      <c r="Y73" s="58">
        <f t="shared" si="9"/>
        <v>0</v>
      </c>
      <c r="Z73" s="57"/>
      <c r="AA73" s="57"/>
      <c r="AB73" s="57"/>
      <c r="AC73" s="57"/>
      <c r="AD73" s="55"/>
      <c r="AE73" s="96">
        <v>22</v>
      </c>
      <c r="AF73" s="45" t="s">
        <v>8</v>
      </c>
      <c r="AG73" s="58">
        <f t="shared" si="10"/>
        <v>0</v>
      </c>
      <c r="AH73" s="57"/>
      <c r="AI73" s="57"/>
      <c r="AJ73" s="57"/>
      <c r="AK73" s="57"/>
      <c r="AL73" s="57"/>
      <c r="AM73" s="57"/>
      <c r="AN73" s="57"/>
      <c r="AO73" s="55"/>
      <c r="AP73" s="96">
        <v>22</v>
      </c>
      <c r="AQ73" s="45" t="s">
        <v>8</v>
      </c>
      <c r="AR73" s="54">
        <v>0</v>
      </c>
      <c r="AS73" s="55"/>
      <c r="AT73" s="55"/>
      <c r="AU73" s="55"/>
      <c r="AV73" s="55"/>
      <c r="AW73" s="55"/>
    </row>
    <row r="74" spans="1:49" s="76" customFormat="1">
      <c r="A74" s="96">
        <v>23</v>
      </c>
      <c r="B74" s="46" t="s">
        <v>6</v>
      </c>
      <c r="C74" s="53">
        <f t="shared" si="7"/>
        <v>0</v>
      </c>
      <c r="D74" s="54"/>
      <c r="E74" s="54"/>
      <c r="F74" s="54"/>
      <c r="G74" s="54"/>
      <c r="H74" s="54"/>
      <c r="I74" s="55"/>
      <c r="J74" s="96">
        <v>23</v>
      </c>
      <c r="K74" s="46" t="s">
        <v>6</v>
      </c>
      <c r="L74" s="53">
        <f t="shared" si="8"/>
        <v>0</v>
      </c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96">
        <v>23</v>
      </c>
      <c r="X74" s="46" t="s">
        <v>6</v>
      </c>
      <c r="Y74" s="58">
        <f t="shared" si="9"/>
        <v>0</v>
      </c>
      <c r="Z74" s="57"/>
      <c r="AA74" s="57"/>
      <c r="AB74" s="57"/>
      <c r="AC74" s="57"/>
      <c r="AD74" s="55"/>
      <c r="AE74" s="96">
        <v>23</v>
      </c>
      <c r="AF74" s="46" t="s">
        <v>6</v>
      </c>
      <c r="AG74" s="58">
        <f t="shared" si="10"/>
        <v>0</v>
      </c>
      <c r="AH74" s="57"/>
      <c r="AI74" s="57"/>
      <c r="AJ74" s="57"/>
      <c r="AK74" s="57"/>
      <c r="AL74" s="57"/>
      <c r="AM74" s="57"/>
      <c r="AN74" s="57"/>
      <c r="AO74" s="55"/>
      <c r="AP74" s="96">
        <v>23</v>
      </c>
      <c r="AQ74" s="46" t="s">
        <v>6</v>
      </c>
      <c r="AR74" s="54">
        <v>0</v>
      </c>
      <c r="AS74" s="55"/>
      <c r="AT74" s="55"/>
      <c r="AU74" s="55"/>
      <c r="AV74" s="55"/>
      <c r="AW74" s="55"/>
    </row>
    <row r="75" spans="1:49" s="76" customFormat="1">
      <c r="A75" s="96">
        <v>24</v>
      </c>
      <c r="B75" s="46" t="s">
        <v>41</v>
      </c>
      <c r="C75" s="53">
        <f t="shared" si="7"/>
        <v>0</v>
      </c>
      <c r="D75" s="54"/>
      <c r="E75" s="54"/>
      <c r="F75" s="54"/>
      <c r="G75" s="54"/>
      <c r="H75" s="54"/>
      <c r="I75" s="55"/>
      <c r="J75" s="96">
        <v>24</v>
      </c>
      <c r="K75" s="46" t="s">
        <v>41</v>
      </c>
      <c r="L75" s="53">
        <f t="shared" si="8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96">
        <v>24</v>
      </c>
      <c r="X75" s="46" t="s">
        <v>41</v>
      </c>
      <c r="Y75" s="58">
        <f t="shared" si="9"/>
        <v>0</v>
      </c>
      <c r="Z75" s="57"/>
      <c r="AA75" s="57"/>
      <c r="AB75" s="57"/>
      <c r="AC75" s="57"/>
      <c r="AD75" s="55"/>
      <c r="AE75" s="96">
        <v>24</v>
      </c>
      <c r="AF75" s="46" t="s">
        <v>41</v>
      </c>
      <c r="AG75" s="58">
        <f t="shared" si="10"/>
        <v>0</v>
      </c>
      <c r="AH75" s="57"/>
      <c r="AI75" s="57"/>
      <c r="AJ75" s="57"/>
      <c r="AK75" s="57"/>
      <c r="AL75" s="57"/>
      <c r="AM75" s="57"/>
      <c r="AN75" s="57"/>
      <c r="AO75" s="55"/>
      <c r="AP75" s="96">
        <v>24</v>
      </c>
      <c r="AQ75" s="46" t="s">
        <v>41</v>
      </c>
      <c r="AR75" s="54">
        <v>0</v>
      </c>
      <c r="AS75" s="55"/>
      <c r="AT75" s="55"/>
      <c r="AU75" s="55"/>
      <c r="AV75" s="55"/>
      <c r="AW75" s="55"/>
    </row>
    <row r="76" spans="1:49" s="172" customFormat="1">
      <c r="A76" s="171">
        <v>25</v>
      </c>
      <c r="B76" s="184" t="s">
        <v>128</v>
      </c>
      <c r="C76" s="167">
        <f t="shared" si="7"/>
        <v>0</v>
      </c>
      <c r="D76" s="168"/>
      <c r="E76" s="168"/>
      <c r="F76" s="168"/>
      <c r="G76" s="168"/>
      <c r="H76" s="168"/>
      <c r="I76" s="170"/>
      <c r="J76" s="171">
        <v>25</v>
      </c>
      <c r="K76" s="184" t="s">
        <v>128</v>
      </c>
      <c r="L76" s="167">
        <f t="shared" si="8"/>
        <v>257.3</v>
      </c>
      <c r="M76" s="168">
        <v>161.80000000000001</v>
      </c>
      <c r="N76" s="168"/>
      <c r="O76" s="168">
        <v>65.099999999999994</v>
      </c>
      <c r="P76" s="168"/>
      <c r="Q76" s="168">
        <v>30.4</v>
      </c>
      <c r="R76" s="168"/>
      <c r="S76" s="168"/>
      <c r="T76" s="168"/>
      <c r="U76" s="168"/>
      <c r="V76" s="170"/>
      <c r="W76" s="171">
        <v>25</v>
      </c>
      <c r="X76" s="184" t="s">
        <v>128</v>
      </c>
      <c r="Y76" s="175">
        <f t="shared" si="9"/>
        <v>580</v>
      </c>
      <c r="Z76" s="176"/>
      <c r="AA76" s="176"/>
      <c r="AB76" s="176"/>
      <c r="AC76" s="176">
        <v>580</v>
      </c>
      <c r="AD76" s="170"/>
      <c r="AE76" s="171">
        <v>25</v>
      </c>
      <c r="AF76" s="184" t="s">
        <v>128</v>
      </c>
      <c r="AG76" s="175">
        <f t="shared" si="10"/>
        <v>0</v>
      </c>
      <c r="AH76" s="176"/>
      <c r="AI76" s="176"/>
      <c r="AJ76" s="176"/>
      <c r="AK76" s="176"/>
      <c r="AL76" s="176"/>
      <c r="AM76" s="176"/>
      <c r="AN76" s="176"/>
      <c r="AO76" s="170"/>
      <c r="AP76" s="171">
        <v>25</v>
      </c>
      <c r="AQ76" s="184" t="s">
        <v>67</v>
      </c>
      <c r="AR76" s="168">
        <v>0</v>
      </c>
      <c r="AS76" s="170"/>
      <c r="AT76" s="170"/>
      <c r="AU76" s="170"/>
      <c r="AV76" s="170"/>
      <c r="AW76" s="170"/>
    </row>
    <row r="77" spans="1:49" s="76" customFormat="1">
      <c r="A77" s="96">
        <v>26</v>
      </c>
      <c r="B77" s="45" t="s">
        <v>5</v>
      </c>
      <c r="C77" s="53">
        <f t="shared" si="7"/>
        <v>0</v>
      </c>
      <c r="D77" s="54"/>
      <c r="E77" s="54"/>
      <c r="F77" s="54"/>
      <c r="G77" s="54"/>
      <c r="H77" s="54"/>
      <c r="I77" s="55"/>
      <c r="J77" s="96">
        <v>26</v>
      </c>
      <c r="K77" s="45" t="s">
        <v>5</v>
      </c>
      <c r="L77" s="53">
        <f t="shared" si="8"/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96">
        <v>26</v>
      </c>
      <c r="X77" s="45" t="s">
        <v>5</v>
      </c>
      <c r="Y77" s="58">
        <f t="shared" si="9"/>
        <v>0</v>
      </c>
      <c r="Z77" s="57"/>
      <c r="AA77" s="57"/>
      <c r="AB77" s="57"/>
      <c r="AC77" s="57"/>
      <c r="AD77" s="55"/>
      <c r="AE77" s="96">
        <v>26</v>
      </c>
      <c r="AF77" s="45" t="s">
        <v>5</v>
      </c>
      <c r="AG77" s="58">
        <f t="shared" si="10"/>
        <v>0</v>
      </c>
      <c r="AH77" s="57"/>
      <c r="AI77" s="57"/>
      <c r="AJ77" s="57"/>
      <c r="AK77" s="57"/>
      <c r="AL77" s="57"/>
      <c r="AM77" s="57"/>
      <c r="AN77" s="57"/>
      <c r="AO77" s="55"/>
      <c r="AP77" s="96">
        <v>26</v>
      </c>
      <c r="AQ77" s="45" t="s">
        <v>5</v>
      </c>
      <c r="AR77" s="54">
        <v>0</v>
      </c>
      <c r="AS77" s="55"/>
      <c r="AT77" s="55"/>
      <c r="AU77" s="55"/>
      <c r="AV77" s="55"/>
      <c r="AW77" s="55"/>
    </row>
    <row r="78" spans="1:49" s="76" customFormat="1">
      <c r="A78" s="96">
        <v>27</v>
      </c>
      <c r="B78" s="45" t="s">
        <v>12</v>
      </c>
      <c r="C78" s="53">
        <f t="shared" si="7"/>
        <v>0</v>
      </c>
      <c r="D78" s="54"/>
      <c r="E78" s="54"/>
      <c r="F78" s="54"/>
      <c r="G78" s="54"/>
      <c r="H78" s="54"/>
      <c r="I78" s="55"/>
      <c r="J78" s="96">
        <v>27</v>
      </c>
      <c r="K78" s="45" t="s">
        <v>12</v>
      </c>
      <c r="L78" s="53">
        <f t="shared" si="8"/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96">
        <v>27</v>
      </c>
      <c r="X78" s="45" t="s">
        <v>12</v>
      </c>
      <c r="Y78" s="58">
        <f t="shared" si="9"/>
        <v>0</v>
      </c>
      <c r="Z78" s="57"/>
      <c r="AA78" s="57"/>
      <c r="AB78" s="57"/>
      <c r="AC78" s="57"/>
      <c r="AD78" s="55"/>
      <c r="AE78" s="96">
        <v>27</v>
      </c>
      <c r="AF78" s="45" t="s">
        <v>12</v>
      </c>
      <c r="AG78" s="58">
        <f t="shared" si="10"/>
        <v>0</v>
      </c>
      <c r="AH78" s="57"/>
      <c r="AI78" s="57"/>
      <c r="AJ78" s="57"/>
      <c r="AK78" s="57"/>
      <c r="AL78" s="57"/>
      <c r="AM78" s="57"/>
      <c r="AN78" s="57"/>
      <c r="AO78" s="55"/>
      <c r="AP78" s="96">
        <v>27</v>
      </c>
      <c r="AQ78" s="45" t="s">
        <v>12</v>
      </c>
      <c r="AR78" s="54">
        <v>0</v>
      </c>
      <c r="AS78" s="55"/>
      <c r="AT78" s="55"/>
      <c r="AU78" s="55"/>
      <c r="AV78" s="55"/>
      <c r="AW78" s="55"/>
    </row>
    <row r="79" spans="1:49" s="172" customFormat="1">
      <c r="A79" s="171">
        <v>28</v>
      </c>
      <c r="B79" s="174" t="s">
        <v>35</v>
      </c>
      <c r="C79" s="167">
        <f t="shared" si="7"/>
        <v>7323.2</v>
      </c>
      <c r="D79" s="168">
        <v>247.3</v>
      </c>
      <c r="E79" s="168">
        <v>7074.5</v>
      </c>
      <c r="F79" s="168">
        <v>1.4</v>
      </c>
      <c r="G79" s="168"/>
      <c r="H79" s="168"/>
      <c r="I79" s="170"/>
      <c r="J79" s="171">
        <v>28</v>
      </c>
      <c r="K79" s="174" t="s">
        <v>35</v>
      </c>
      <c r="L79" s="167">
        <f t="shared" si="8"/>
        <v>3734.5</v>
      </c>
      <c r="M79" s="168">
        <v>2968</v>
      </c>
      <c r="N79" s="168"/>
      <c r="O79" s="168"/>
      <c r="P79" s="168"/>
      <c r="Q79" s="168">
        <v>296.39999999999998</v>
      </c>
      <c r="R79" s="168">
        <v>74.7</v>
      </c>
      <c r="S79" s="168">
        <v>102.5</v>
      </c>
      <c r="T79" s="168">
        <v>292.89999999999998</v>
      </c>
      <c r="U79" s="168"/>
      <c r="V79" s="170"/>
      <c r="W79" s="171">
        <v>28</v>
      </c>
      <c r="X79" s="174" t="s">
        <v>35</v>
      </c>
      <c r="Y79" s="175">
        <f t="shared" si="9"/>
        <v>6.5</v>
      </c>
      <c r="Z79" s="176">
        <v>6.5</v>
      </c>
      <c r="AA79" s="176"/>
      <c r="AB79" s="176"/>
      <c r="AC79" s="176"/>
      <c r="AD79" s="170"/>
      <c r="AE79" s="171">
        <v>28</v>
      </c>
      <c r="AF79" s="174" t="s">
        <v>35</v>
      </c>
      <c r="AG79" s="175">
        <f t="shared" si="10"/>
        <v>3510</v>
      </c>
      <c r="AH79" s="176">
        <v>16</v>
      </c>
      <c r="AI79" s="176">
        <v>3494</v>
      </c>
      <c r="AJ79" s="176"/>
      <c r="AK79" s="176"/>
      <c r="AL79" s="176"/>
      <c r="AM79" s="176"/>
      <c r="AN79" s="176"/>
      <c r="AO79" s="170"/>
      <c r="AP79" s="171">
        <v>28</v>
      </c>
      <c r="AQ79" s="174" t="s">
        <v>35</v>
      </c>
      <c r="AR79" s="168">
        <v>0</v>
      </c>
      <c r="AS79" s="170"/>
      <c r="AT79" s="170"/>
      <c r="AU79" s="170"/>
      <c r="AV79" s="170"/>
      <c r="AW79" s="170"/>
    </row>
    <row r="80" spans="1:49" s="76" customFormat="1">
      <c r="A80" s="96">
        <v>29</v>
      </c>
      <c r="B80" s="45" t="s">
        <v>42</v>
      </c>
      <c r="C80" s="53">
        <f t="shared" si="7"/>
        <v>0</v>
      </c>
      <c r="D80" s="54"/>
      <c r="E80" s="54"/>
      <c r="F80" s="54"/>
      <c r="G80" s="54"/>
      <c r="H80" s="54"/>
      <c r="I80" s="55"/>
      <c r="J80" s="96">
        <v>29</v>
      </c>
      <c r="K80" s="45" t="s">
        <v>42</v>
      </c>
      <c r="L80" s="53">
        <f t="shared" si="8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5"/>
      <c r="W80" s="96">
        <v>29</v>
      </c>
      <c r="X80" s="45" t="s">
        <v>42</v>
      </c>
      <c r="Y80" s="58">
        <f t="shared" si="9"/>
        <v>0</v>
      </c>
      <c r="Z80" s="57"/>
      <c r="AA80" s="57"/>
      <c r="AB80" s="57"/>
      <c r="AC80" s="57"/>
      <c r="AD80" s="55"/>
      <c r="AE80" s="96">
        <v>29</v>
      </c>
      <c r="AF80" s="45" t="s">
        <v>42</v>
      </c>
      <c r="AG80" s="58">
        <f t="shared" si="10"/>
        <v>0</v>
      </c>
      <c r="AH80" s="57"/>
      <c r="AI80" s="57"/>
      <c r="AJ80" s="57"/>
      <c r="AK80" s="57"/>
      <c r="AL80" s="57"/>
      <c r="AM80" s="57"/>
      <c r="AN80" s="57"/>
      <c r="AO80" s="55"/>
      <c r="AP80" s="96">
        <v>29</v>
      </c>
      <c r="AQ80" s="45" t="s">
        <v>42</v>
      </c>
      <c r="AR80" s="54">
        <v>0</v>
      </c>
      <c r="AS80" s="55"/>
      <c r="AT80" s="55"/>
      <c r="AU80" s="55"/>
      <c r="AV80" s="55"/>
      <c r="AW80" s="55"/>
    </row>
    <row r="81" spans="1:49" s="76" customFormat="1">
      <c r="A81" s="96">
        <v>30</v>
      </c>
      <c r="B81" s="45" t="s">
        <v>4</v>
      </c>
      <c r="C81" s="53">
        <f t="shared" si="7"/>
        <v>0</v>
      </c>
      <c r="D81" s="54"/>
      <c r="E81" s="54"/>
      <c r="F81" s="54"/>
      <c r="G81" s="54"/>
      <c r="H81" s="54"/>
      <c r="I81" s="55"/>
      <c r="J81" s="96">
        <v>30</v>
      </c>
      <c r="K81" s="45" t="s">
        <v>4</v>
      </c>
      <c r="L81" s="53">
        <f t="shared" si="8"/>
        <v>0</v>
      </c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96">
        <v>30</v>
      </c>
      <c r="X81" s="45" t="s">
        <v>4</v>
      </c>
      <c r="Y81" s="58">
        <f t="shared" si="9"/>
        <v>0</v>
      </c>
      <c r="Z81" s="57"/>
      <c r="AA81" s="57"/>
      <c r="AB81" s="57"/>
      <c r="AC81" s="57"/>
      <c r="AD81" s="55"/>
      <c r="AE81" s="96">
        <v>30</v>
      </c>
      <c r="AF81" s="45" t="s">
        <v>4</v>
      </c>
      <c r="AG81" s="58">
        <f t="shared" si="10"/>
        <v>0</v>
      </c>
      <c r="AH81" s="57"/>
      <c r="AI81" s="57"/>
      <c r="AJ81" s="57"/>
      <c r="AK81" s="57"/>
      <c r="AL81" s="57"/>
      <c r="AM81" s="57"/>
      <c r="AN81" s="57"/>
      <c r="AO81" s="55"/>
      <c r="AP81" s="96">
        <v>30</v>
      </c>
      <c r="AQ81" s="45" t="s">
        <v>4</v>
      </c>
      <c r="AR81" s="54">
        <v>0</v>
      </c>
      <c r="AS81" s="55"/>
      <c r="AT81" s="55"/>
      <c r="AU81" s="55"/>
      <c r="AV81" s="55"/>
      <c r="AW81" s="55"/>
    </row>
    <row r="82" spans="1:49" s="76" customFormat="1">
      <c r="A82" s="96">
        <v>31</v>
      </c>
      <c r="B82" s="45" t="s">
        <v>10</v>
      </c>
      <c r="C82" s="53">
        <f t="shared" si="7"/>
        <v>0</v>
      </c>
      <c r="D82" s="54"/>
      <c r="E82" s="54"/>
      <c r="F82" s="54"/>
      <c r="G82" s="54"/>
      <c r="H82" s="54"/>
      <c r="I82" s="55"/>
      <c r="J82" s="96">
        <v>31</v>
      </c>
      <c r="K82" s="45" t="s">
        <v>10</v>
      </c>
      <c r="L82" s="53">
        <f t="shared" si="8"/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96">
        <v>31</v>
      </c>
      <c r="X82" s="45" t="s">
        <v>10</v>
      </c>
      <c r="Y82" s="58">
        <f t="shared" si="9"/>
        <v>0</v>
      </c>
      <c r="Z82" s="57"/>
      <c r="AA82" s="57"/>
      <c r="AB82" s="57"/>
      <c r="AC82" s="57"/>
      <c r="AD82" s="55"/>
      <c r="AE82" s="96">
        <v>31</v>
      </c>
      <c r="AF82" s="45" t="s">
        <v>10</v>
      </c>
      <c r="AG82" s="58">
        <f t="shared" si="10"/>
        <v>0</v>
      </c>
      <c r="AH82" s="57"/>
      <c r="AI82" s="57"/>
      <c r="AJ82" s="57"/>
      <c r="AK82" s="57"/>
      <c r="AL82" s="57"/>
      <c r="AM82" s="57"/>
      <c r="AN82" s="57"/>
      <c r="AO82" s="55"/>
      <c r="AP82" s="96">
        <v>31</v>
      </c>
      <c r="AQ82" s="45" t="s">
        <v>10</v>
      </c>
      <c r="AR82" s="54">
        <v>0</v>
      </c>
      <c r="AS82" s="55"/>
      <c r="AT82" s="55"/>
      <c r="AU82" s="55"/>
      <c r="AV82" s="55"/>
      <c r="AW82" s="55"/>
    </row>
    <row r="83" spans="1:49" s="76" customFormat="1" ht="30">
      <c r="A83" s="96">
        <v>32</v>
      </c>
      <c r="B83" s="45" t="s">
        <v>15</v>
      </c>
      <c r="C83" s="53">
        <f t="shared" si="7"/>
        <v>0</v>
      </c>
      <c r="D83" s="77"/>
      <c r="E83" s="77"/>
      <c r="F83" s="77"/>
      <c r="G83" s="77"/>
      <c r="H83" s="77"/>
      <c r="I83" s="79"/>
      <c r="J83" s="96">
        <v>32</v>
      </c>
      <c r="K83" s="45" t="s">
        <v>15</v>
      </c>
      <c r="L83" s="53">
        <f t="shared" si="8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9"/>
      <c r="W83" s="96">
        <v>32</v>
      </c>
      <c r="X83" s="45" t="s">
        <v>15</v>
      </c>
      <c r="Y83" s="58">
        <f t="shared" si="9"/>
        <v>0</v>
      </c>
      <c r="Z83" s="57"/>
      <c r="AA83" s="84"/>
      <c r="AB83" s="84"/>
      <c r="AC83" s="84"/>
      <c r="AD83" s="79"/>
      <c r="AE83" s="96">
        <v>32</v>
      </c>
      <c r="AF83" s="45" t="s">
        <v>15</v>
      </c>
      <c r="AG83" s="58">
        <f t="shared" si="10"/>
        <v>0</v>
      </c>
      <c r="AH83" s="57"/>
      <c r="AI83" s="84"/>
      <c r="AJ83" s="84"/>
      <c r="AK83" s="84"/>
      <c r="AL83" s="84"/>
      <c r="AM83" s="84"/>
      <c r="AN83" s="84"/>
      <c r="AO83" s="79"/>
      <c r="AP83" s="96">
        <v>32</v>
      </c>
      <c r="AQ83" s="45" t="s">
        <v>15</v>
      </c>
      <c r="AR83" s="54">
        <v>0</v>
      </c>
      <c r="AS83" s="55"/>
      <c r="AT83" s="55"/>
      <c r="AU83" s="55"/>
      <c r="AV83" s="55"/>
      <c r="AW83" s="55"/>
    </row>
    <row r="84" spans="1:49" s="76" customFormat="1">
      <c r="A84" s="96">
        <v>33</v>
      </c>
      <c r="B84" s="45" t="s">
        <v>31</v>
      </c>
      <c r="C84" s="53">
        <f t="shared" si="7"/>
        <v>0</v>
      </c>
      <c r="D84" s="54"/>
      <c r="E84" s="54"/>
      <c r="F84" s="54"/>
      <c r="G84" s="54"/>
      <c r="H84" s="54"/>
      <c r="I84" s="55"/>
      <c r="J84" s="96">
        <v>33</v>
      </c>
      <c r="K84" s="45" t="s">
        <v>31</v>
      </c>
      <c r="L84" s="53">
        <f t="shared" si="8"/>
        <v>0</v>
      </c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96">
        <v>33</v>
      </c>
      <c r="X84" s="45" t="s">
        <v>31</v>
      </c>
      <c r="Y84" s="58">
        <f t="shared" si="9"/>
        <v>0</v>
      </c>
      <c r="Z84" s="57"/>
      <c r="AA84" s="57"/>
      <c r="AB84" s="57"/>
      <c r="AC84" s="57"/>
      <c r="AD84" s="55"/>
      <c r="AE84" s="96">
        <v>33</v>
      </c>
      <c r="AF84" s="45" t="s">
        <v>31</v>
      </c>
      <c r="AG84" s="58">
        <f t="shared" si="10"/>
        <v>0</v>
      </c>
      <c r="AH84" s="57"/>
      <c r="AI84" s="57"/>
      <c r="AJ84" s="57"/>
      <c r="AK84" s="57"/>
      <c r="AL84" s="57"/>
      <c r="AM84" s="57"/>
      <c r="AN84" s="57"/>
      <c r="AO84" s="55"/>
      <c r="AP84" s="96">
        <v>33</v>
      </c>
      <c r="AQ84" s="45" t="s">
        <v>31</v>
      </c>
      <c r="AR84" s="54">
        <v>0</v>
      </c>
      <c r="AS84" s="55"/>
      <c r="AT84" s="55"/>
      <c r="AU84" s="55"/>
      <c r="AV84" s="55"/>
      <c r="AW84" s="55"/>
    </row>
    <row r="85" spans="1:49" s="172" customFormat="1">
      <c r="A85" s="171">
        <v>34</v>
      </c>
      <c r="B85" s="174" t="s">
        <v>28</v>
      </c>
      <c r="C85" s="167">
        <f t="shared" si="7"/>
        <v>3.3</v>
      </c>
      <c r="D85" s="168">
        <v>3.3</v>
      </c>
      <c r="E85" s="168"/>
      <c r="F85" s="168"/>
      <c r="G85" s="168"/>
      <c r="H85" s="168"/>
      <c r="I85" s="170"/>
      <c r="J85" s="171">
        <v>34</v>
      </c>
      <c r="K85" s="174" t="s">
        <v>28</v>
      </c>
      <c r="L85" s="167">
        <f t="shared" si="8"/>
        <v>171.9</v>
      </c>
      <c r="M85" s="168">
        <v>170.8</v>
      </c>
      <c r="N85" s="168"/>
      <c r="O85" s="168"/>
      <c r="P85" s="168"/>
      <c r="Q85" s="168"/>
      <c r="R85" s="168">
        <v>1.1000000000000001</v>
      </c>
      <c r="S85" s="168"/>
      <c r="T85" s="168"/>
      <c r="U85" s="168"/>
      <c r="V85" s="170"/>
      <c r="W85" s="171">
        <v>34</v>
      </c>
      <c r="X85" s="174" t="s">
        <v>28</v>
      </c>
      <c r="Y85" s="175">
        <f t="shared" si="9"/>
        <v>0</v>
      </c>
      <c r="Z85" s="176"/>
      <c r="AA85" s="176"/>
      <c r="AB85" s="176"/>
      <c r="AC85" s="176"/>
      <c r="AD85" s="170"/>
      <c r="AE85" s="171">
        <v>34</v>
      </c>
      <c r="AF85" s="174" t="s">
        <v>28</v>
      </c>
      <c r="AG85" s="175">
        <f t="shared" si="10"/>
        <v>0</v>
      </c>
      <c r="AH85" s="176"/>
      <c r="AI85" s="176"/>
      <c r="AJ85" s="176"/>
      <c r="AK85" s="176"/>
      <c r="AL85" s="176"/>
      <c r="AM85" s="176"/>
      <c r="AN85" s="176"/>
      <c r="AO85" s="170"/>
      <c r="AP85" s="171">
        <v>34</v>
      </c>
      <c r="AQ85" s="174" t="s">
        <v>28</v>
      </c>
      <c r="AR85" s="168">
        <v>0</v>
      </c>
      <c r="AS85" s="170"/>
      <c r="AT85" s="170"/>
      <c r="AU85" s="170"/>
      <c r="AV85" s="170"/>
      <c r="AW85" s="170"/>
    </row>
    <row r="86" spans="1:49" s="172" customFormat="1">
      <c r="A86" s="171">
        <v>36</v>
      </c>
      <c r="B86" s="174" t="s">
        <v>29</v>
      </c>
      <c r="C86" s="167">
        <f t="shared" si="7"/>
        <v>797.5</v>
      </c>
      <c r="D86" s="168">
        <v>63.8</v>
      </c>
      <c r="E86" s="168"/>
      <c r="F86" s="168">
        <v>733.7</v>
      </c>
      <c r="G86" s="168"/>
      <c r="H86" s="168"/>
      <c r="I86" s="170"/>
      <c r="J86" s="171">
        <v>36</v>
      </c>
      <c r="K86" s="174" t="s">
        <v>29</v>
      </c>
      <c r="L86" s="167">
        <f t="shared" si="8"/>
        <v>920.4</v>
      </c>
      <c r="M86" s="168">
        <v>454.4</v>
      </c>
      <c r="N86" s="168"/>
      <c r="O86" s="168"/>
      <c r="P86" s="168"/>
      <c r="Q86" s="168">
        <v>345.1</v>
      </c>
      <c r="R86" s="168">
        <v>120.9</v>
      </c>
      <c r="S86" s="168"/>
      <c r="T86" s="168"/>
      <c r="U86" s="168"/>
      <c r="V86" s="170"/>
      <c r="W86" s="171">
        <v>36</v>
      </c>
      <c r="X86" s="174" t="s">
        <v>29</v>
      </c>
      <c r="Y86" s="175">
        <f t="shared" si="9"/>
        <v>0</v>
      </c>
      <c r="Z86" s="176"/>
      <c r="AA86" s="176"/>
      <c r="AB86" s="176"/>
      <c r="AC86" s="176"/>
      <c r="AD86" s="170"/>
      <c r="AE86" s="171">
        <v>36</v>
      </c>
      <c r="AF86" s="174" t="s">
        <v>29</v>
      </c>
      <c r="AG86" s="175">
        <f t="shared" si="10"/>
        <v>271</v>
      </c>
      <c r="AH86" s="176"/>
      <c r="AI86" s="176">
        <v>271</v>
      </c>
      <c r="AJ86" s="176"/>
      <c r="AK86" s="176"/>
      <c r="AL86" s="176"/>
      <c r="AM86" s="176"/>
      <c r="AN86" s="176"/>
      <c r="AO86" s="170"/>
      <c r="AP86" s="171">
        <v>36</v>
      </c>
      <c r="AQ86" s="174" t="s">
        <v>29</v>
      </c>
      <c r="AR86" s="168">
        <v>0</v>
      </c>
      <c r="AS86" s="170"/>
      <c r="AT86" s="170"/>
      <c r="AU86" s="170"/>
      <c r="AV86" s="170"/>
      <c r="AW86" s="170"/>
    </row>
    <row r="87" spans="1:49" s="172" customFormat="1" ht="30">
      <c r="A87" s="171">
        <v>37</v>
      </c>
      <c r="B87" s="174" t="s">
        <v>30</v>
      </c>
      <c r="C87" s="167">
        <f>SUM(D87:H87)</f>
        <v>87.5</v>
      </c>
      <c r="D87" s="168">
        <v>15</v>
      </c>
      <c r="E87" s="187">
        <v>72.5</v>
      </c>
      <c r="F87" s="168"/>
      <c r="G87" s="168"/>
      <c r="H87" s="168"/>
      <c r="I87" s="170"/>
      <c r="J87" s="171">
        <v>37</v>
      </c>
      <c r="K87" s="174" t="s">
        <v>30</v>
      </c>
      <c r="L87" s="167">
        <f>SUM(M87:U87)</f>
        <v>5866.1</v>
      </c>
      <c r="M87" s="187">
        <v>28.1</v>
      </c>
      <c r="N87" s="168"/>
      <c r="O87" s="168"/>
      <c r="P87" s="168"/>
      <c r="Q87" s="168"/>
      <c r="R87" s="187">
        <v>5838</v>
      </c>
      <c r="S87" s="168"/>
      <c r="T87" s="168"/>
      <c r="U87" s="168"/>
      <c r="V87" s="170"/>
      <c r="W87" s="171">
        <v>37</v>
      </c>
      <c r="X87" s="174" t="s">
        <v>30</v>
      </c>
      <c r="Y87" s="175">
        <f>SUM(Z87:AC87)</f>
        <v>0</v>
      </c>
      <c r="Z87" s="176"/>
      <c r="AA87" s="176"/>
      <c r="AB87" s="176"/>
      <c r="AC87" s="176"/>
      <c r="AD87" s="170"/>
      <c r="AE87" s="171">
        <v>37</v>
      </c>
      <c r="AF87" s="174" t="s">
        <v>30</v>
      </c>
      <c r="AG87" s="175">
        <f>SUM(AH87:AN87)</f>
        <v>0</v>
      </c>
      <c r="AH87" s="176"/>
      <c r="AI87" s="176"/>
      <c r="AJ87" s="176"/>
      <c r="AK87" s="176"/>
      <c r="AL87" s="176"/>
      <c r="AM87" s="176"/>
      <c r="AN87" s="176"/>
      <c r="AO87" s="170"/>
      <c r="AP87" s="171">
        <v>37</v>
      </c>
      <c r="AQ87" s="174" t="s">
        <v>30</v>
      </c>
      <c r="AR87" s="168">
        <v>0</v>
      </c>
      <c r="AS87" s="170"/>
      <c r="AT87" s="170"/>
      <c r="AU87" s="170"/>
      <c r="AV87" s="170"/>
      <c r="AW87" s="170"/>
    </row>
    <row r="88" spans="1:49" s="76" customFormat="1" ht="45">
      <c r="A88" s="96">
        <v>38</v>
      </c>
      <c r="B88" s="45" t="s">
        <v>34</v>
      </c>
      <c r="C88" s="53">
        <f t="shared" si="7"/>
        <v>0</v>
      </c>
      <c r="D88" s="54"/>
      <c r="E88" s="54"/>
      <c r="F88" s="54"/>
      <c r="G88" s="54"/>
      <c r="H88" s="54"/>
      <c r="I88" s="55"/>
      <c r="J88" s="96">
        <v>38</v>
      </c>
      <c r="K88" s="45" t="s">
        <v>34</v>
      </c>
      <c r="L88" s="53">
        <f t="shared" si="8"/>
        <v>0</v>
      </c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96">
        <v>38</v>
      </c>
      <c r="X88" s="45" t="s">
        <v>34</v>
      </c>
      <c r="Y88" s="58">
        <f t="shared" si="9"/>
        <v>0</v>
      </c>
      <c r="Z88" s="57"/>
      <c r="AA88" s="57"/>
      <c r="AB88" s="57"/>
      <c r="AC88" s="57"/>
      <c r="AD88" s="55"/>
      <c r="AE88" s="96">
        <v>38</v>
      </c>
      <c r="AF88" s="45" t="s">
        <v>34</v>
      </c>
      <c r="AG88" s="58">
        <f t="shared" si="10"/>
        <v>0</v>
      </c>
      <c r="AH88" s="57"/>
      <c r="AI88" s="57"/>
      <c r="AJ88" s="57"/>
      <c r="AK88" s="57"/>
      <c r="AL88" s="57"/>
      <c r="AM88" s="57"/>
      <c r="AN88" s="57"/>
      <c r="AO88" s="55"/>
      <c r="AP88" s="96">
        <v>38</v>
      </c>
      <c r="AQ88" s="45" t="s">
        <v>34</v>
      </c>
      <c r="AR88" s="54">
        <v>0</v>
      </c>
      <c r="AS88" s="55"/>
      <c r="AT88" s="55"/>
      <c r="AU88" s="55"/>
      <c r="AV88" s="55"/>
      <c r="AW88" s="55"/>
    </row>
    <row r="89" spans="1:49" s="76" customFormat="1" ht="45">
      <c r="A89" s="96">
        <v>39</v>
      </c>
      <c r="B89" s="45" t="s">
        <v>53</v>
      </c>
      <c r="C89" s="53">
        <f t="shared" si="7"/>
        <v>0</v>
      </c>
      <c r="D89" s="54"/>
      <c r="E89" s="54"/>
      <c r="F89" s="54"/>
      <c r="G89" s="54"/>
      <c r="H89" s="54"/>
      <c r="I89" s="55"/>
      <c r="J89" s="96">
        <v>39</v>
      </c>
      <c r="K89" s="45" t="s">
        <v>53</v>
      </c>
      <c r="L89" s="53">
        <f t="shared" si="8"/>
        <v>0</v>
      </c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96">
        <v>39</v>
      </c>
      <c r="X89" s="45" t="s">
        <v>53</v>
      </c>
      <c r="Y89" s="58">
        <f t="shared" si="9"/>
        <v>0</v>
      </c>
      <c r="Z89" s="57"/>
      <c r="AA89" s="57"/>
      <c r="AB89" s="57"/>
      <c r="AC89" s="57"/>
      <c r="AD89" s="55"/>
      <c r="AE89" s="96">
        <v>39</v>
      </c>
      <c r="AF89" s="45" t="s">
        <v>53</v>
      </c>
      <c r="AG89" s="58">
        <f t="shared" si="10"/>
        <v>0</v>
      </c>
      <c r="AH89" s="57"/>
      <c r="AI89" s="57"/>
      <c r="AJ89" s="57"/>
      <c r="AK89" s="57"/>
      <c r="AL89" s="57"/>
      <c r="AM89" s="57"/>
      <c r="AN89" s="57"/>
      <c r="AO89" s="55"/>
      <c r="AP89" s="96">
        <v>39</v>
      </c>
      <c r="AQ89" s="45" t="s">
        <v>53</v>
      </c>
      <c r="AR89" s="54">
        <v>0</v>
      </c>
      <c r="AS89" s="55"/>
      <c r="AT89" s="55"/>
      <c r="AU89" s="55"/>
      <c r="AV89" s="55"/>
      <c r="AW89" s="55"/>
    </row>
    <row r="90" spans="1:49" s="76" customFormat="1" ht="30">
      <c r="A90" s="96">
        <v>40</v>
      </c>
      <c r="B90" s="45" t="s">
        <v>16</v>
      </c>
      <c r="C90" s="53">
        <f t="shared" si="7"/>
        <v>0</v>
      </c>
      <c r="D90" s="54"/>
      <c r="E90" s="54"/>
      <c r="F90" s="54"/>
      <c r="G90" s="54"/>
      <c r="H90" s="54"/>
      <c r="I90" s="55"/>
      <c r="J90" s="96">
        <v>40</v>
      </c>
      <c r="K90" s="45" t="s">
        <v>16</v>
      </c>
      <c r="L90" s="53">
        <f t="shared" si="8"/>
        <v>0</v>
      </c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96">
        <v>40</v>
      </c>
      <c r="X90" s="45" t="s">
        <v>16</v>
      </c>
      <c r="Y90" s="58">
        <f t="shared" si="9"/>
        <v>0</v>
      </c>
      <c r="Z90" s="57"/>
      <c r="AA90" s="57"/>
      <c r="AB90" s="57"/>
      <c r="AC90" s="57"/>
      <c r="AD90" s="55"/>
      <c r="AE90" s="96">
        <v>40</v>
      </c>
      <c r="AF90" s="45" t="s">
        <v>16</v>
      </c>
      <c r="AG90" s="58">
        <f t="shared" si="10"/>
        <v>0</v>
      </c>
      <c r="AH90" s="57"/>
      <c r="AI90" s="57"/>
      <c r="AJ90" s="57"/>
      <c r="AK90" s="57"/>
      <c r="AL90" s="57"/>
      <c r="AM90" s="57"/>
      <c r="AN90" s="57"/>
      <c r="AO90" s="55"/>
      <c r="AP90" s="96">
        <v>40</v>
      </c>
      <c r="AQ90" s="45" t="s">
        <v>16</v>
      </c>
      <c r="AR90" s="54">
        <v>0</v>
      </c>
      <c r="AS90" s="55"/>
      <c r="AT90" s="55"/>
      <c r="AU90" s="55"/>
      <c r="AV90" s="55"/>
      <c r="AW90" s="55"/>
    </row>
    <row r="91" spans="1:49" s="76" customFormat="1" ht="45">
      <c r="A91" s="96">
        <v>41</v>
      </c>
      <c r="B91" s="45" t="s">
        <v>33</v>
      </c>
      <c r="C91" s="53">
        <f t="shared" si="7"/>
        <v>0</v>
      </c>
      <c r="D91" s="54"/>
      <c r="E91" s="54"/>
      <c r="F91" s="54"/>
      <c r="G91" s="54"/>
      <c r="H91" s="54"/>
      <c r="I91" s="55"/>
      <c r="J91" s="96">
        <v>41</v>
      </c>
      <c r="K91" s="45" t="s">
        <v>33</v>
      </c>
      <c r="L91" s="53">
        <f t="shared" si="8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96">
        <v>41</v>
      </c>
      <c r="X91" s="45" t="s">
        <v>33</v>
      </c>
      <c r="Y91" s="58">
        <f t="shared" si="9"/>
        <v>0</v>
      </c>
      <c r="Z91" s="57"/>
      <c r="AA91" s="57"/>
      <c r="AB91" s="57"/>
      <c r="AC91" s="57"/>
      <c r="AD91" s="55"/>
      <c r="AE91" s="96">
        <v>41</v>
      </c>
      <c r="AF91" s="45" t="s">
        <v>33</v>
      </c>
      <c r="AG91" s="58">
        <f t="shared" si="10"/>
        <v>0</v>
      </c>
      <c r="AH91" s="57"/>
      <c r="AI91" s="57"/>
      <c r="AJ91" s="57"/>
      <c r="AK91" s="57"/>
      <c r="AL91" s="57"/>
      <c r="AM91" s="57"/>
      <c r="AN91" s="57"/>
      <c r="AO91" s="55"/>
      <c r="AP91" s="96">
        <v>41</v>
      </c>
      <c r="AQ91" s="45" t="s">
        <v>33</v>
      </c>
      <c r="AR91" s="54">
        <v>0</v>
      </c>
      <c r="AS91" s="55"/>
      <c r="AT91" s="55"/>
      <c r="AU91" s="55"/>
      <c r="AV91" s="55"/>
      <c r="AW91" s="55"/>
    </row>
    <row r="92" spans="1:49" s="76" customFormat="1" ht="45">
      <c r="A92" s="96">
        <v>42</v>
      </c>
      <c r="B92" s="45" t="s">
        <v>39</v>
      </c>
      <c r="C92" s="53">
        <f t="shared" si="7"/>
        <v>0</v>
      </c>
      <c r="D92" s="54"/>
      <c r="E92" s="54"/>
      <c r="F92" s="54"/>
      <c r="G92" s="54"/>
      <c r="H92" s="54"/>
      <c r="I92" s="55"/>
      <c r="J92" s="96">
        <v>42</v>
      </c>
      <c r="K92" s="45" t="s">
        <v>39</v>
      </c>
      <c r="L92" s="53">
        <f t="shared" si="8"/>
        <v>0</v>
      </c>
      <c r="M92" s="54"/>
      <c r="N92" s="54"/>
      <c r="O92" s="54"/>
      <c r="P92" s="54"/>
      <c r="Q92" s="54"/>
      <c r="R92" s="54"/>
      <c r="S92" s="54"/>
      <c r="T92" s="54"/>
      <c r="U92" s="54"/>
      <c r="V92" s="55"/>
      <c r="W92" s="96">
        <v>42</v>
      </c>
      <c r="X92" s="45" t="s">
        <v>39</v>
      </c>
      <c r="Y92" s="58">
        <f t="shared" si="9"/>
        <v>0</v>
      </c>
      <c r="Z92" s="57"/>
      <c r="AA92" s="57"/>
      <c r="AB92" s="57"/>
      <c r="AC92" s="57"/>
      <c r="AD92" s="55"/>
      <c r="AE92" s="96">
        <v>42</v>
      </c>
      <c r="AF92" s="45" t="s">
        <v>39</v>
      </c>
      <c r="AG92" s="58">
        <f t="shared" si="10"/>
        <v>0</v>
      </c>
      <c r="AH92" s="57"/>
      <c r="AI92" s="57"/>
      <c r="AJ92" s="57"/>
      <c r="AK92" s="57"/>
      <c r="AL92" s="57"/>
      <c r="AM92" s="57"/>
      <c r="AN92" s="57"/>
      <c r="AO92" s="55"/>
      <c r="AP92" s="96">
        <v>42</v>
      </c>
      <c r="AQ92" s="45" t="s">
        <v>39</v>
      </c>
      <c r="AR92" s="54">
        <v>0</v>
      </c>
      <c r="AS92" s="55"/>
      <c r="AT92" s="55"/>
      <c r="AU92" s="55"/>
      <c r="AV92" s="55"/>
      <c r="AW92" s="55"/>
    </row>
    <row r="93" spans="1:49" s="76" customFormat="1">
      <c r="A93" s="96">
        <v>43</v>
      </c>
      <c r="B93" s="45" t="s">
        <v>13</v>
      </c>
      <c r="C93" s="53">
        <f t="shared" si="7"/>
        <v>0</v>
      </c>
      <c r="D93" s="54"/>
      <c r="E93" s="54"/>
      <c r="F93" s="54"/>
      <c r="G93" s="54"/>
      <c r="H93" s="54"/>
      <c r="I93" s="55"/>
      <c r="J93" s="96">
        <v>43</v>
      </c>
      <c r="K93" s="45" t="s">
        <v>13</v>
      </c>
      <c r="L93" s="53">
        <f t="shared" si="8"/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96">
        <v>43</v>
      </c>
      <c r="X93" s="45" t="s">
        <v>13</v>
      </c>
      <c r="Y93" s="58">
        <f t="shared" si="9"/>
        <v>0</v>
      </c>
      <c r="Z93" s="57"/>
      <c r="AA93" s="57"/>
      <c r="AB93" s="57"/>
      <c r="AC93" s="57"/>
      <c r="AD93" s="55"/>
      <c r="AE93" s="96">
        <v>43</v>
      </c>
      <c r="AF93" s="45" t="s">
        <v>13</v>
      </c>
      <c r="AG93" s="58">
        <f t="shared" si="10"/>
        <v>0</v>
      </c>
      <c r="AH93" s="57"/>
      <c r="AI93" s="57"/>
      <c r="AJ93" s="57"/>
      <c r="AK93" s="57"/>
      <c r="AL93" s="57"/>
      <c r="AM93" s="57"/>
      <c r="AN93" s="57"/>
      <c r="AO93" s="55"/>
      <c r="AP93" s="96">
        <v>43</v>
      </c>
      <c r="AQ93" s="45" t="s">
        <v>13</v>
      </c>
      <c r="AR93" s="54">
        <v>0</v>
      </c>
      <c r="AS93" s="55"/>
      <c r="AT93" s="55"/>
      <c r="AU93" s="55"/>
      <c r="AV93" s="55"/>
      <c r="AW93" s="55"/>
    </row>
    <row r="94" spans="1:49" s="76" customFormat="1">
      <c r="A94" s="96">
        <v>44</v>
      </c>
      <c r="B94" s="45" t="s">
        <v>11</v>
      </c>
      <c r="C94" s="53">
        <f t="shared" si="7"/>
        <v>0</v>
      </c>
      <c r="D94" s="54"/>
      <c r="E94" s="54"/>
      <c r="F94" s="54"/>
      <c r="G94" s="54"/>
      <c r="H94" s="54"/>
      <c r="I94" s="55"/>
      <c r="J94" s="96">
        <v>44</v>
      </c>
      <c r="K94" s="45" t="s">
        <v>11</v>
      </c>
      <c r="L94" s="53">
        <f t="shared" si="8"/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96">
        <v>44</v>
      </c>
      <c r="X94" s="45" t="s">
        <v>11</v>
      </c>
      <c r="Y94" s="58">
        <f t="shared" si="9"/>
        <v>0</v>
      </c>
      <c r="Z94" s="57"/>
      <c r="AA94" s="57"/>
      <c r="AB94" s="57"/>
      <c r="AC94" s="57"/>
      <c r="AD94" s="55"/>
      <c r="AE94" s="96">
        <v>44</v>
      </c>
      <c r="AF94" s="45" t="s">
        <v>11</v>
      </c>
      <c r="AG94" s="58">
        <f t="shared" si="10"/>
        <v>0</v>
      </c>
      <c r="AH94" s="57"/>
      <c r="AI94" s="57"/>
      <c r="AJ94" s="57"/>
      <c r="AK94" s="57"/>
      <c r="AL94" s="57"/>
      <c r="AM94" s="57"/>
      <c r="AN94" s="57"/>
      <c r="AO94" s="55"/>
      <c r="AP94" s="96">
        <v>44</v>
      </c>
      <c r="AQ94" s="45" t="s">
        <v>11</v>
      </c>
      <c r="AR94" s="54">
        <v>0</v>
      </c>
      <c r="AS94" s="55"/>
      <c r="AT94" s="55"/>
      <c r="AU94" s="55"/>
      <c r="AV94" s="55"/>
      <c r="AW94" s="55"/>
    </row>
    <row r="95" spans="1:49" s="76" customFormat="1">
      <c r="A95" s="381" t="s">
        <v>40</v>
      </c>
      <c r="B95" s="381"/>
      <c r="C95" s="53">
        <f t="shared" ref="C95:H95" si="11">SUM(C52:C94)</f>
        <v>70220.900000000009</v>
      </c>
      <c r="D95" s="53">
        <f t="shared" si="11"/>
        <v>1142.5999999999999</v>
      </c>
      <c r="E95" s="53">
        <f t="shared" si="11"/>
        <v>63802.7</v>
      </c>
      <c r="F95" s="53">
        <f t="shared" si="11"/>
        <v>1846.8000000000002</v>
      </c>
      <c r="G95" s="53">
        <f t="shared" si="11"/>
        <v>3428.7999999999997</v>
      </c>
      <c r="H95" s="53">
        <f t="shared" si="11"/>
        <v>0</v>
      </c>
      <c r="I95" s="55"/>
      <c r="J95" s="381" t="s">
        <v>40</v>
      </c>
      <c r="K95" s="381"/>
      <c r="L95" s="53">
        <f>SUM(L52:L94)</f>
        <v>98214.399999999994</v>
      </c>
      <c r="M95" s="53">
        <f t="shared" ref="M95:U95" si="12">SUM(M52:M94)</f>
        <v>63272.9</v>
      </c>
      <c r="N95" s="53">
        <f t="shared" si="12"/>
        <v>0</v>
      </c>
      <c r="O95" s="53">
        <f t="shared" si="12"/>
        <v>3038.5</v>
      </c>
      <c r="P95" s="53">
        <f t="shared" si="12"/>
        <v>0.8</v>
      </c>
      <c r="Q95" s="53">
        <f t="shared" si="12"/>
        <v>4832.2999999999993</v>
      </c>
      <c r="R95" s="53">
        <f t="shared" si="12"/>
        <v>26519.399999999998</v>
      </c>
      <c r="S95" s="53">
        <f t="shared" si="12"/>
        <v>102.5</v>
      </c>
      <c r="T95" s="53">
        <f t="shared" si="12"/>
        <v>448</v>
      </c>
      <c r="U95" s="53">
        <f t="shared" si="12"/>
        <v>0</v>
      </c>
      <c r="V95" s="55"/>
      <c r="W95" s="381" t="s">
        <v>40</v>
      </c>
      <c r="X95" s="381"/>
      <c r="Y95" s="58">
        <f>SUM(Y52:Y94)</f>
        <v>1823.4</v>
      </c>
      <c r="Z95" s="58">
        <f>SUM(Z52:Z94)</f>
        <v>1219.5</v>
      </c>
      <c r="AA95" s="58">
        <f>SUM(AA52:AA94)</f>
        <v>0</v>
      </c>
      <c r="AB95" s="58">
        <f>SUM(AB52:AB94)</f>
        <v>0</v>
      </c>
      <c r="AC95" s="58">
        <f>SUM(AC52:AC94)</f>
        <v>603.9</v>
      </c>
      <c r="AD95" s="56"/>
      <c r="AE95" s="381" t="s">
        <v>40</v>
      </c>
      <c r="AF95" s="381"/>
      <c r="AG95" s="58">
        <f>SUM(AG52:AG94)</f>
        <v>40857</v>
      </c>
      <c r="AH95" s="58">
        <f t="shared" ref="AH95:AN95" si="13">SUM(AH52:AH94)</f>
        <v>96.5</v>
      </c>
      <c r="AI95" s="58">
        <f t="shared" si="13"/>
        <v>36335.699999999997</v>
      </c>
      <c r="AJ95" s="58">
        <f t="shared" si="13"/>
        <v>2635.2999999999997</v>
      </c>
      <c r="AK95" s="58">
        <f t="shared" si="13"/>
        <v>1586.1</v>
      </c>
      <c r="AL95" s="58">
        <f t="shared" si="13"/>
        <v>0</v>
      </c>
      <c r="AM95" s="58">
        <f t="shared" si="13"/>
        <v>0</v>
      </c>
      <c r="AN95" s="58">
        <f t="shared" si="13"/>
        <v>203.4</v>
      </c>
      <c r="AO95" s="56"/>
      <c r="AP95" s="381" t="s">
        <v>40</v>
      </c>
      <c r="AQ95" s="381"/>
      <c r="AR95" s="53">
        <f>SUM(AR52:AR94)</f>
        <v>0</v>
      </c>
      <c r="AS95" s="52"/>
      <c r="AT95" s="52"/>
      <c r="AU95" s="52"/>
      <c r="AV95" s="52"/>
      <c r="AW95" s="52"/>
    </row>
    <row r="96" spans="1:49" s="76" customFormat="1">
      <c r="A96" s="48"/>
      <c r="B96" s="51"/>
      <c r="C96" s="50"/>
      <c r="D96" s="52"/>
      <c r="E96" s="52"/>
      <c r="F96" s="52"/>
      <c r="G96" s="52"/>
      <c r="H96" s="52"/>
      <c r="I96" s="52"/>
      <c r="J96" s="48"/>
      <c r="K96" s="51"/>
      <c r="L96" s="97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48"/>
      <c r="X96" s="51"/>
      <c r="Y96" s="97"/>
      <c r="Z96" s="52"/>
      <c r="AA96" s="52"/>
      <c r="AB96" s="52"/>
      <c r="AC96" s="52"/>
      <c r="AD96" s="52"/>
      <c r="AE96" s="48"/>
      <c r="AF96" s="51"/>
      <c r="AG96" s="97"/>
      <c r="AH96" s="52"/>
      <c r="AI96" s="52"/>
      <c r="AJ96" s="52"/>
      <c r="AK96" s="52"/>
      <c r="AL96" s="52"/>
      <c r="AM96" s="52"/>
      <c r="AN96" s="52"/>
      <c r="AO96" s="52"/>
      <c r="AP96" s="48"/>
      <c r="AQ96" s="51"/>
      <c r="AR96" s="97"/>
      <c r="AS96" s="52"/>
      <c r="AT96" s="52"/>
      <c r="AU96" s="52"/>
      <c r="AV96" s="52"/>
      <c r="AW96" s="52"/>
    </row>
    <row r="97" spans="1:49" s="76" customFormat="1">
      <c r="A97" s="48"/>
      <c r="B97" s="51"/>
      <c r="C97" s="50"/>
      <c r="D97" s="52"/>
      <c r="E97" s="52"/>
      <c r="F97" s="52"/>
      <c r="G97" s="52"/>
      <c r="H97" s="52"/>
      <c r="I97" s="52"/>
      <c r="J97" s="48"/>
      <c r="K97" s="51"/>
      <c r="L97" s="97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48"/>
      <c r="X97" s="51"/>
      <c r="Y97" s="97"/>
      <c r="Z97" s="52"/>
      <c r="AA97" s="52"/>
      <c r="AB97" s="52"/>
      <c r="AC97" s="52"/>
      <c r="AD97" s="52"/>
      <c r="AE97" s="48"/>
      <c r="AF97" s="51"/>
      <c r="AG97" s="97"/>
      <c r="AH97" s="52"/>
      <c r="AI97" s="52"/>
      <c r="AJ97" s="52"/>
      <c r="AK97" s="52"/>
      <c r="AL97" s="52"/>
      <c r="AM97" s="52"/>
      <c r="AN97" s="52"/>
      <c r="AO97" s="52"/>
      <c r="AP97" s="48"/>
      <c r="AQ97" s="51"/>
      <c r="AR97" s="97"/>
      <c r="AS97" s="52"/>
      <c r="AT97" s="52"/>
      <c r="AU97" s="52"/>
      <c r="AV97" s="52"/>
      <c r="AW97" s="52"/>
    </row>
    <row r="98" spans="1:49" s="76" customFormat="1">
      <c r="A98" s="48"/>
      <c r="B98" s="51"/>
      <c r="C98" s="50"/>
      <c r="D98" s="52"/>
      <c r="E98" s="52"/>
      <c r="F98" s="52"/>
      <c r="G98" s="52"/>
      <c r="H98" s="52"/>
      <c r="I98" s="52"/>
      <c r="J98" s="48"/>
      <c r="K98" s="51"/>
      <c r="L98" s="9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8"/>
      <c r="X98" s="51"/>
      <c r="Y98" s="97"/>
      <c r="Z98" s="52"/>
      <c r="AA98" s="52"/>
      <c r="AB98" s="52"/>
      <c r="AC98" s="52"/>
      <c r="AD98" s="52"/>
      <c r="AE98" s="48"/>
      <c r="AF98" s="51"/>
      <c r="AG98" s="97"/>
      <c r="AH98" s="52"/>
      <c r="AI98" s="52"/>
      <c r="AJ98" s="52"/>
      <c r="AK98" s="52"/>
      <c r="AL98" s="52"/>
      <c r="AM98" s="52"/>
      <c r="AN98" s="52"/>
      <c r="AO98" s="52"/>
      <c r="AP98" s="48"/>
      <c r="AQ98" s="51"/>
      <c r="AR98" s="97"/>
      <c r="AS98" s="52"/>
      <c r="AT98" s="52"/>
      <c r="AU98" s="52"/>
      <c r="AV98" s="52"/>
      <c r="AW98" s="52"/>
    </row>
    <row r="99" spans="1:49" s="76" customFormat="1">
      <c r="A99" s="48"/>
      <c r="B99" s="51"/>
      <c r="C99" s="50"/>
      <c r="D99" s="52"/>
      <c r="E99" s="52"/>
      <c r="F99" s="52"/>
      <c r="G99" s="52"/>
      <c r="H99" s="52"/>
      <c r="I99" s="52"/>
      <c r="J99" s="48"/>
      <c r="K99" s="51"/>
      <c r="L99" s="9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8"/>
      <c r="X99" s="51"/>
      <c r="Y99" s="97"/>
      <c r="Z99" s="52"/>
      <c r="AA99" s="52"/>
      <c r="AB99" s="52"/>
      <c r="AC99" s="52"/>
      <c r="AD99" s="52"/>
      <c r="AE99" s="48"/>
      <c r="AF99" s="51"/>
      <c r="AG99" s="97"/>
      <c r="AH99" s="52"/>
      <c r="AI99" s="52"/>
      <c r="AJ99" s="52"/>
      <c r="AK99" s="52"/>
      <c r="AL99" s="52"/>
      <c r="AM99" s="52"/>
      <c r="AN99" s="52"/>
      <c r="AO99" s="52"/>
      <c r="AP99" s="48"/>
      <c r="AQ99" s="51"/>
      <c r="AR99" s="97"/>
      <c r="AS99" s="52"/>
      <c r="AT99" s="52"/>
      <c r="AU99" s="52"/>
      <c r="AV99" s="52"/>
      <c r="AW99" s="52"/>
    </row>
    <row r="100" spans="1:49" s="76" customFormat="1">
      <c r="A100" s="48"/>
      <c r="B100" s="51"/>
      <c r="C100" s="50"/>
      <c r="D100" s="52"/>
      <c r="E100" s="52"/>
      <c r="F100" s="52"/>
      <c r="G100" s="52"/>
      <c r="H100" s="52"/>
      <c r="I100" s="52"/>
      <c r="J100" s="48"/>
      <c r="K100" s="51"/>
      <c r="L100" s="97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8"/>
      <c r="X100" s="51"/>
      <c r="Y100" s="97"/>
      <c r="Z100" s="52"/>
      <c r="AA100" s="52"/>
      <c r="AB100" s="52"/>
      <c r="AC100" s="52"/>
      <c r="AD100" s="52"/>
      <c r="AE100" s="48"/>
      <c r="AF100" s="51"/>
      <c r="AG100" s="97"/>
      <c r="AH100" s="52"/>
      <c r="AI100" s="52"/>
      <c r="AJ100" s="52"/>
      <c r="AK100" s="52"/>
      <c r="AL100" s="52"/>
      <c r="AM100" s="52"/>
      <c r="AN100" s="52"/>
      <c r="AO100" s="52"/>
      <c r="AP100" s="48"/>
      <c r="AQ100" s="51"/>
      <c r="AR100" s="97"/>
      <c r="AS100" s="52"/>
      <c r="AT100" s="52"/>
      <c r="AU100" s="52"/>
      <c r="AV100" s="52"/>
      <c r="AW100" s="52"/>
    </row>
    <row r="101" spans="1:49" s="76" customFormat="1">
      <c r="A101" s="48"/>
      <c r="B101" s="51"/>
      <c r="C101" s="50"/>
      <c r="D101" s="52"/>
      <c r="E101" s="52"/>
      <c r="F101" s="52"/>
      <c r="G101" s="52"/>
      <c r="H101" s="52"/>
      <c r="I101" s="52"/>
      <c r="J101" s="48"/>
      <c r="K101" s="51"/>
      <c r="L101" s="9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48"/>
      <c r="X101" s="51"/>
      <c r="Y101" s="97"/>
      <c r="Z101" s="52"/>
      <c r="AA101" s="52"/>
      <c r="AB101" s="52"/>
      <c r="AC101" s="52"/>
      <c r="AD101" s="52"/>
      <c r="AE101" s="48"/>
      <c r="AF101" s="51"/>
      <c r="AG101" s="97"/>
      <c r="AH101" s="52"/>
      <c r="AI101" s="52"/>
      <c r="AJ101" s="52"/>
      <c r="AK101" s="52"/>
      <c r="AL101" s="52"/>
      <c r="AM101" s="52"/>
      <c r="AN101" s="52"/>
      <c r="AO101" s="52"/>
      <c r="AP101" s="48"/>
      <c r="AQ101" s="51"/>
      <c r="AR101" s="97"/>
      <c r="AS101" s="52"/>
      <c r="AT101" s="52"/>
      <c r="AU101" s="52"/>
      <c r="AV101" s="52"/>
      <c r="AW101" s="52"/>
    </row>
    <row r="102" spans="1:49" s="76" customFormat="1">
      <c r="A102" s="48"/>
      <c r="B102" s="51"/>
      <c r="C102" s="50"/>
      <c r="D102" s="52"/>
      <c r="E102" s="52"/>
      <c r="F102" s="52"/>
      <c r="G102" s="52"/>
      <c r="H102" s="52"/>
      <c r="I102" s="52"/>
      <c r="J102" s="48"/>
      <c r="K102" s="51"/>
      <c r="L102" s="97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48"/>
      <c r="X102" s="51"/>
      <c r="Y102" s="97"/>
      <c r="Z102" s="52"/>
      <c r="AA102" s="52"/>
      <c r="AB102" s="52"/>
      <c r="AC102" s="52"/>
      <c r="AD102" s="52"/>
      <c r="AE102" s="48"/>
      <c r="AF102" s="51"/>
      <c r="AG102" s="97"/>
      <c r="AH102" s="52"/>
      <c r="AI102" s="52"/>
      <c r="AJ102" s="52"/>
      <c r="AK102" s="52"/>
      <c r="AL102" s="52"/>
      <c r="AM102" s="52"/>
      <c r="AN102" s="52"/>
      <c r="AO102" s="52"/>
      <c r="AP102" s="48"/>
      <c r="AQ102" s="51"/>
      <c r="AR102" s="97"/>
      <c r="AS102" s="52"/>
      <c r="AT102" s="52"/>
      <c r="AU102" s="52"/>
      <c r="AV102" s="52"/>
      <c r="AW102" s="52"/>
    </row>
    <row r="103" spans="1:49" s="76" customFormat="1">
      <c r="A103" s="48"/>
      <c r="B103" s="51"/>
      <c r="C103" s="50"/>
      <c r="D103" s="52"/>
      <c r="E103" s="52"/>
      <c r="F103" s="52"/>
      <c r="G103" s="52"/>
      <c r="H103" s="52"/>
      <c r="I103" s="52"/>
      <c r="J103" s="48"/>
      <c r="K103" s="51"/>
      <c r="L103" s="97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48"/>
      <c r="X103" s="51"/>
      <c r="Y103" s="97"/>
      <c r="Z103" s="52"/>
      <c r="AA103" s="52"/>
      <c r="AB103" s="52"/>
      <c r="AC103" s="52"/>
      <c r="AD103" s="52"/>
      <c r="AE103" s="48"/>
      <c r="AF103" s="51"/>
      <c r="AG103" s="97"/>
      <c r="AH103" s="52"/>
      <c r="AI103" s="52"/>
      <c r="AJ103" s="52"/>
      <c r="AK103" s="52"/>
      <c r="AL103" s="52"/>
      <c r="AM103" s="52"/>
      <c r="AN103" s="52"/>
      <c r="AO103" s="52"/>
      <c r="AP103" s="48"/>
      <c r="AQ103" s="51"/>
      <c r="AR103" s="97"/>
      <c r="AS103" s="52"/>
      <c r="AT103" s="52"/>
      <c r="AU103" s="52"/>
      <c r="AV103" s="52"/>
      <c r="AW103" s="52"/>
    </row>
    <row r="104" spans="1:49" s="76" customFormat="1">
      <c r="A104" s="48"/>
      <c r="B104" s="51"/>
      <c r="C104" s="50"/>
      <c r="D104" s="52"/>
      <c r="E104" s="52"/>
      <c r="F104" s="52"/>
      <c r="G104" s="52"/>
      <c r="H104" s="52"/>
      <c r="I104" s="52"/>
      <c r="J104" s="48"/>
      <c r="K104" s="51"/>
      <c r="L104" s="97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48"/>
      <c r="X104" s="51"/>
      <c r="Y104" s="97"/>
      <c r="Z104" s="52"/>
      <c r="AA104" s="52"/>
      <c r="AB104" s="52"/>
      <c r="AC104" s="52"/>
      <c r="AD104" s="52"/>
      <c r="AE104" s="48"/>
      <c r="AF104" s="51"/>
      <c r="AG104" s="97"/>
      <c r="AH104" s="52"/>
      <c r="AI104" s="52"/>
      <c r="AJ104" s="52"/>
      <c r="AK104" s="52"/>
      <c r="AL104" s="52"/>
      <c r="AM104" s="52"/>
      <c r="AN104" s="52"/>
      <c r="AO104" s="52"/>
      <c r="AP104" s="48"/>
      <c r="AQ104" s="51"/>
      <c r="AR104" s="97"/>
      <c r="AS104" s="52"/>
      <c r="AT104" s="52"/>
      <c r="AU104" s="52"/>
      <c r="AV104" s="52"/>
      <c r="AW104" s="52"/>
    </row>
    <row r="105" spans="1:49" s="76" customFormat="1">
      <c r="A105" s="48"/>
      <c r="B105" s="51"/>
      <c r="C105" s="50"/>
      <c r="D105" s="52"/>
      <c r="E105" s="52"/>
      <c r="F105" s="52"/>
      <c r="G105" s="52"/>
      <c r="H105" s="52"/>
      <c r="I105" s="52"/>
      <c r="J105" s="48"/>
      <c r="K105" s="51"/>
      <c r="L105" s="97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48"/>
      <c r="X105" s="51"/>
      <c r="Y105" s="97"/>
      <c r="Z105" s="52"/>
      <c r="AA105" s="52"/>
      <c r="AB105" s="52"/>
      <c r="AC105" s="52"/>
      <c r="AD105" s="52"/>
      <c r="AE105" s="48"/>
      <c r="AF105" s="51"/>
      <c r="AG105" s="97"/>
      <c r="AH105" s="52"/>
      <c r="AI105" s="52"/>
      <c r="AJ105" s="52"/>
      <c r="AK105" s="52"/>
      <c r="AL105" s="52"/>
      <c r="AM105" s="52"/>
      <c r="AN105" s="52"/>
      <c r="AO105" s="52"/>
      <c r="AP105" s="48"/>
      <c r="AQ105" s="51"/>
      <c r="AR105" s="97"/>
      <c r="AS105" s="52"/>
      <c r="AT105" s="52"/>
      <c r="AU105" s="52"/>
      <c r="AV105" s="52"/>
      <c r="AW105" s="52"/>
    </row>
    <row r="106" spans="1:49" s="76" customFormat="1">
      <c r="A106" s="48"/>
      <c r="B106" s="51"/>
      <c r="C106" s="50"/>
      <c r="D106" s="52"/>
      <c r="E106" s="52"/>
      <c r="F106" s="52"/>
      <c r="G106" s="52"/>
      <c r="H106" s="52"/>
      <c r="I106" s="52"/>
      <c r="J106" s="48"/>
      <c r="K106" s="51"/>
      <c r="L106" s="97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48"/>
      <c r="X106" s="51"/>
      <c r="Y106" s="97"/>
      <c r="Z106" s="52"/>
      <c r="AA106" s="52"/>
      <c r="AB106" s="52"/>
      <c r="AC106" s="52"/>
      <c r="AD106" s="52"/>
      <c r="AE106" s="48"/>
      <c r="AF106" s="51"/>
      <c r="AG106" s="97"/>
      <c r="AH106" s="52"/>
      <c r="AI106" s="52"/>
      <c r="AJ106" s="52"/>
      <c r="AK106" s="52"/>
      <c r="AL106" s="52"/>
      <c r="AM106" s="52"/>
      <c r="AN106" s="52"/>
      <c r="AO106" s="52"/>
      <c r="AP106" s="48"/>
      <c r="AQ106" s="51"/>
      <c r="AR106" s="97"/>
      <c r="AS106" s="52"/>
      <c r="AT106" s="52"/>
      <c r="AU106" s="52"/>
      <c r="AV106" s="52"/>
      <c r="AW106" s="52"/>
    </row>
    <row r="107" spans="1:49" s="76" customFormat="1">
      <c r="A107" s="48"/>
      <c r="B107" s="51"/>
      <c r="C107" s="50"/>
      <c r="D107" s="52"/>
      <c r="E107" s="52"/>
      <c r="F107" s="52"/>
      <c r="G107" s="52"/>
      <c r="H107" s="52"/>
      <c r="I107" s="52"/>
      <c r="J107" s="48"/>
      <c r="K107" s="51"/>
      <c r="L107" s="97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48"/>
      <c r="X107" s="51"/>
      <c r="Y107" s="97"/>
      <c r="Z107" s="52"/>
      <c r="AA107" s="52"/>
      <c r="AB107" s="52"/>
      <c r="AC107" s="52"/>
      <c r="AD107" s="52"/>
      <c r="AE107" s="48"/>
      <c r="AF107" s="51"/>
      <c r="AG107" s="97"/>
      <c r="AH107" s="52"/>
      <c r="AI107" s="52"/>
      <c r="AJ107" s="52"/>
      <c r="AK107" s="52"/>
      <c r="AL107" s="52"/>
      <c r="AM107" s="52"/>
      <c r="AN107" s="52"/>
      <c r="AO107" s="52"/>
      <c r="AP107" s="48"/>
      <c r="AQ107" s="51"/>
      <c r="AR107" s="97"/>
      <c r="AS107" s="52"/>
      <c r="AT107" s="52"/>
      <c r="AU107" s="52"/>
      <c r="AV107" s="52"/>
      <c r="AW107" s="52"/>
    </row>
    <row r="108" spans="1:49" s="76" customFormat="1">
      <c r="A108" s="48"/>
      <c r="B108" s="51"/>
      <c r="C108" s="50"/>
      <c r="D108" s="52"/>
      <c r="E108" s="52"/>
      <c r="F108" s="52"/>
      <c r="G108" s="52"/>
      <c r="H108" s="52"/>
      <c r="I108" s="52"/>
      <c r="J108" s="48"/>
      <c r="K108" s="51"/>
      <c r="L108" s="97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48"/>
      <c r="X108" s="51"/>
      <c r="Y108" s="97"/>
      <c r="Z108" s="52"/>
      <c r="AA108" s="52"/>
      <c r="AB108" s="52"/>
      <c r="AC108" s="52"/>
      <c r="AD108" s="52"/>
      <c r="AE108" s="48"/>
      <c r="AF108" s="51"/>
      <c r="AG108" s="97"/>
      <c r="AH108" s="52"/>
      <c r="AI108" s="52"/>
      <c r="AJ108" s="52"/>
      <c r="AK108" s="52"/>
      <c r="AL108" s="52"/>
      <c r="AM108" s="52"/>
      <c r="AN108" s="52"/>
      <c r="AO108" s="52"/>
      <c r="AP108" s="48"/>
      <c r="AQ108" s="51"/>
      <c r="AR108" s="97"/>
      <c r="AS108" s="52"/>
      <c r="AT108" s="52"/>
      <c r="AU108" s="52"/>
      <c r="AV108" s="52"/>
      <c r="AW108" s="52"/>
    </row>
    <row r="109" spans="1:49" s="76" customFormat="1">
      <c r="A109" s="48"/>
      <c r="B109" s="51"/>
      <c r="C109" s="50"/>
      <c r="D109" s="52"/>
      <c r="E109" s="52"/>
      <c r="F109" s="52"/>
      <c r="G109" s="52"/>
      <c r="H109" s="52"/>
      <c r="I109" s="52"/>
      <c r="J109" s="48"/>
      <c r="K109" s="51"/>
      <c r="L109" s="97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48"/>
      <c r="X109" s="51"/>
      <c r="Y109" s="97"/>
      <c r="Z109" s="52"/>
      <c r="AA109" s="52"/>
      <c r="AB109" s="52"/>
      <c r="AC109" s="52"/>
      <c r="AD109" s="52"/>
      <c r="AE109" s="48"/>
      <c r="AF109" s="51"/>
      <c r="AG109" s="97"/>
      <c r="AH109" s="52"/>
      <c r="AI109" s="52"/>
      <c r="AJ109" s="52"/>
      <c r="AK109" s="52"/>
      <c r="AL109" s="52"/>
      <c r="AM109" s="52"/>
      <c r="AN109" s="52"/>
      <c r="AO109" s="52"/>
      <c r="AP109" s="48"/>
      <c r="AQ109" s="51"/>
      <c r="AR109" s="97"/>
      <c r="AS109" s="52"/>
      <c r="AT109" s="52"/>
      <c r="AU109" s="52"/>
      <c r="AV109" s="52"/>
      <c r="AW109" s="52"/>
    </row>
    <row r="110" spans="1:49" s="76" customFormat="1">
      <c r="A110" s="48"/>
      <c r="B110" s="51"/>
      <c r="C110" s="50"/>
      <c r="D110" s="52"/>
      <c r="E110" s="52"/>
      <c r="F110" s="52"/>
      <c r="G110" s="52"/>
      <c r="H110" s="52"/>
      <c r="I110" s="52"/>
      <c r="J110" s="48"/>
      <c r="K110" s="51"/>
      <c r="L110" s="97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48"/>
      <c r="X110" s="51"/>
      <c r="Y110" s="97"/>
      <c r="Z110" s="52"/>
      <c r="AA110" s="52"/>
      <c r="AB110" s="52"/>
      <c r="AC110" s="52"/>
      <c r="AD110" s="52"/>
      <c r="AE110" s="48"/>
      <c r="AF110" s="51"/>
      <c r="AG110" s="97"/>
      <c r="AH110" s="52"/>
      <c r="AI110" s="52"/>
      <c r="AJ110" s="52"/>
      <c r="AK110" s="52"/>
      <c r="AL110" s="52"/>
      <c r="AM110" s="52"/>
      <c r="AN110" s="52"/>
      <c r="AO110" s="52"/>
      <c r="AP110" s="48"/>
      <c r="AQ110" s="51"/>
      <c r="AR110" s="97"/>
      <c r="AS110" s="52"/>
      <c r="AT110" s="52"/>
      <c r="AU110" s="52"/>
      <c r="AV110" s="52"/>
      <c r="AW110" s="52"/>
    </row>
    <row r="111" spans="1:49" s="76" customFormat="1">
      <c r="A111" s="48"/>
      <c r="B111" s="51"/>
      <c r="C111" s="50"/>
      <c r="D111" s="52"/>
      <c r="E111" s="52"/>
      <c r="F111" s="52"/>
      <c r="G111" s="52"/>
      <c r="H111" s="52"/>
      <c r="I111" s="52"/>
      <c r="J111" s="48"/>
      <c r="K111" s="51"/>
      <c r="L111" s="97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48"/>
      <c r="X111" s="51"/>
      <c r="Y111" s="97"/>
      <c r="Z111" s="52"/>
      <c r="AA111" s="52"/>
      <c r="AB111" s="52"/>
      <c r="AC111" s="52"/>
      <c r="AD111" s="52"/>
      <c r="AE111" s="48"/>
      <c r="AF111" s="51"/>
      <c r="AG111" s="97"/>
      <c r="AH111" s="52"/>
      <c r="AI111" s="52"/>
      <c r="AJ111" s="52"/>
      <c r="AK111" s="52"/>
      <c r="AL111" s="52"/>
      <c r="AM111" s="52"/>
      <c r="AN111" s="52"/>
      <c r="AO111" s="52"/>
      <c r="AP111" s="48"/>
      <c r="AQ111" s="51"/>
      <c r="AR111" s="97"/>
      <c r="AS111" s="52"/>
      <c r="AT111" s="52"/>
      <c r="AU111" s="52"/>
      <c r="AV111" s="52"/>
      <c r="AW111" s="52"/>
    </row>
    <row r="112" spans="1:49" s="76" customFormat="1">
      <c r="A112" s="48"/>
      <c r="B112" s="51"/>
      <c r="C112" s="50"/>
      <c r="D112" s="52"/>
      <c r="E112" s="52"/>
      <c r="F112" s="52"/>
      <c r="G112" s="52"/>
      <c r="H112" s="52"/>
      <c r="I112" s="52"/>
      <c r="J112" s="48"/>
      <c r="K112" s="51"/>
      <c r="L112" s="97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48"/>
      <c r="X112" s="51"/>
      <c r="Y112" s="97"/>
      <c r="Z112" s="52"/>
      <c r="AA112" s="52"/>
      <c r="AB112" s="52"/>
      <c r="AC112" s="52"/>
      <c r="AD112" s="52"/>
      <c r="AE112" s="48"/>
      <c r="AF112" s="51"/>
      <c r="AG112" s="97"/>
      <c r="AH112" s="52"/>
      <c r="AI112" s="52"/>
      <c r="AJ112" s="52"/>
      <c r="AK112" s="52"/>
      <c r="AL112" s="52"/>
      <c r="AM112" s="52"/>
      <c r="AN112" s="52"/>
      <c r="AO112" s="52"/>
      <c r="AP112" s="48"/>
      <c r="AQ112" s="51"/>
      <c r="AR112" s="97"/>
      <c r="AS112" s="52"/>
      <c r="AT112" s="52"/>
      <c r="AU112" s="52"/>
      <c r="AV112" s="52"/>
      <c r="AW112" s="52"/>
    </row>
    <row r="113" spans="1:49" s="76" customFormat="1">
      <c r="A113" s="48"/>
      <c r="B113" s="51"/>
      <c r="C113" s="50"/>
      <c r="D113" s="52"/>
      <c r="E113" s="52"/>
      <c r="F113" s="52"/>
      <c r="G113" s="52"/>
      <c r="H113" s="52"/>
      <c r="I113" s="52"/>
      <c r="J113" s="48"/>
      <c r="K113" s="51"/>
      <c r="L113" s="97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8"/>
      <c r="X113" s="51"/>
      <c r="Y113" s="97"/>
      <c r="Z113" s="52"/>
      <c r="AA113" s="52"/>
      <c r="AB113" s="52"/>
      <c r="AC113" s="52"/>
      <c r="AD113" s="52"/>
      <c r="AE113" s="48"/>
      <c r="AF113" s="51"/>
      <c r="AG113" s="97"/>
      <c r="AH113" s="52"/>
      <c r="AI113" s="52"/>
      <c r="AJ113" s="52"/>
      <c r="AK113" s="52"/>
      <c r="AL113" s="52"/>
      <c r="AM113" s="52"/>
      <c r="AN113" s="52"/>
      <c r="AO113" s="52"/>
      <c r="AP113" s="48"/>
      <c r="AQ113" s="51"/>
      <c r="AR113" s="97"/>
      <c r="AS113" s="52"/>
      <c r="AT113" s="52"/>
      <c r="AU113" s="52"/>
      <c r="AV113" s="52"/>
      <c r="AW113" s="52"/>
    </row>
    <row r="114" spans="1:49" s="76" customFormat="1">
      <c r="A114" s="48"/>
      <c r="B114" s="51"/>
      <c r="C114" s="50"/>
      <c r="D114" s="52"/>
      <c r="E114" s="52"/>
      <c r="F114" s="52"/>
      <c r="G114" s="52"/>
      <c r="H114" s="52"/>
      <c r="I114" s="52"/>
      <c r="J114" s="48"/>
      <c r="K114" s="51"/>
      <c r="L114" s="97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48"/>
      <c r="X114" s="51"/>
      <c r="Y114" s="97"/>
      <c r="Z114" s="52"/>
      <c r="AA114" s="52"/>
      <c r="AB114" s="52"/>
      <c r="AC114" s="52"/>
      <c r="AD114" s="52"/>
      <c r="AE114" s="48"/>
      <c r="AF114" s="51"/>
      <c r="AG114" s="97"/>
      <c r="AH114" s="52"/>
      <c r="AI114" s="52"/>
      <c r="AJ114" s="52"/>
      <c r="AK114" s="52"/>
      <c r="AL114" s="52"/>
      <c r="AM114" s="52"/>
      <c r="AN114" s="52"/>
      <c r="AO114" s="52"/>
      <c r="AP114" s="48"/>
      <c r="AQ114" s="51"/>
      <c r="AR114" s="97"/>
      <c r="AS114" s="52"/>
      <c r="AT114" s="52"/>
      <c r="AU114" s="52"/>
      <c r="AV114" s="52"/>
      <c r="AW114" s="52"/>
    </row>
    <row r="115" spans="1:49" s="76" customFormat="1">
      <c r="A115" s="48"/>
      <c r="B115" s="51"/>
      <c r="C115" s="50"/>
      <c r="D115" s="52"/>
      <c r="E115" s="52"/>
      <c r="F115" s="52"/>
      <c r="G115" s="52"/>
      <c r="H115" s="52"/>
      <c r="I115" s="52"/>
      <c r="J115" s="48"/>
      <c r="K115" s="51"/>
      <c r="L115" s="97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48"/>
      <c r="X115" s="51"/>
      <c r="Y115" s="97"/>
      <c r="Z115" s="52"/>
      <c r="AA115" s="52"/>
      <c r="AB115" s="52"/>
      <c r="AC115" s="52"/>
      <c r="AD115" s="52"/>
      <c r="AE115" s="48"/>
      <c r="AF115" s="51"/>
      <c r="AG115" s="97"/>
      <c r="AH115" s="52"/>
      <c r="AI115" s="52"/>
      <c r="AJ115" s="52"/>
      <c r="AK115" s="52"/>
      <c r="AL115" s="52"/>
      <c r="AM115" s="52"/>
      <c r="AN115" s="52"/>
      <c r="AO115" s="52"/>
      <c r="AP115" s="48"/>
      <c r="AQ115" s="51"/>
      <c r="AR115" s="97"/>
      <c r="AS115" s="52"/>
      <c r="AT115" s="52"/>
      <c r="AU115" s="52"/>
      <c r="AV115" s="52"/>
      <c r="AW115" s="52"/>
    </row>
    <row r="116" spans="1:49" s="76" customFormat="1">
      <c r="A116" s="48"/>
      <c r="B116" s="51"/>
      <c r="C116" s="50"/>
      <c r="D116" s="52"/>
      <c r="E116" s="52"/>
      <c r="F116" s="52"/>
      <c r="G116" s="52"/>
      <c r="H116" s="52"/>
      <c r="I116" s="52"/>
      <c r="J116" s="48"/>
      <c r="K116" s="51"/>
      <c r="L116" s="97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48"/>
      <c r="X116" s="51"/>
      <c r="Y116" s="97"/>
      <c r="Z116" s="52"/>
      <c r="AA116" s="52"/>
      <c r="AB116" s="52"/>
      <c r="AC116" s="52"/>
      <c r="AD116" s="52"/>
      <c r="AE116" s="48"/>
      <c r="AF116" s="51"/>
      <c r="AG116" s="97"/>
      <c r="AH116" s="52"/>
      <c r="AI116" s="52"/>
      <c r="AJ116" s="52"/>
      <c r="AK116" s="52"/>
      <c r="AL116" s="52"/>
      <c r="AM116" s="52"/>
      <c r="AN116" s="52"/>
      <c r="AO116" s="52"/>
      <c r="AP116" s="48"/>
      <c r="AQ116" s="51"/>
      <c r="AR116" s="97"/>
      <c r="AS116" s="52"/>
      <c r="AT116" s="52"/>
      <c r="AU116" s="52"/>
      <c r="AV116" s="52"/>
      <c r="AW116" s="52"/>
    </row>
    <row r="117" spans="1:49" s="76" customFormat="1">
      <c r="A117" s="48"/>
      <c r="B117" s="51"/>
      <c r="C117" s="50"/>
      <c r="D117" s="52"/>
      <c r="E117" s="52"/>
      <c r="F117" s="52"/>
      <c r="G117" s="52"/>
      <c r="H117" s="52"/>
      <c r="I117" s="52"/>
      <c r="J117" s="48"/>
      <c r="K117" s="51"/>
      <c r="L117" s="97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48"/>
      <c r="X117" s="51"/>
      <c r="Y117" s="97"/>
      <c r="Z117" s="52"/>
      <c r="AA117" s="52"/>
      <c r="AB117" s="52"/>
      <c r="AC117" s="52"/>
      <c r="AD117" s="52"/>
      <c r="AE117" s="48"/>
      <c r="AF117" s="51"/>
      <c r="AG117" s="97"/>
      <c r="AH117" s="52"/>
      <c r="AI117" s="52"/>
      <c r="AJ117" s="52"/>
      <c r="AK117" s="52"/>
      <c r="AL117" s="52"/>
      <c r="AM117" s="52"/>
      <c r="AN117" s="52"/>
      <c r="AO117" s="52"/>
      <c r="AP117" s="48"/>
      <c r="AQ117" s="51"/>
      <c r="AR117" s="97"/>
      <c r="AS117" s="52"/>
      <c r="AT117" s="52"/>
      <c r="AU117" s="52"/>
      <c r="AV117" s="52"/>
      <c r="AW117" s="52"/>
    </row>
    <row r="118" spans="1:49" s="76" customFormat="1">
      <c r="A118" s="48"/>
      <c r="B118" s="51"/>
      <c r="C118" s="50"/>
      <c r="D118" s="52"/>
      <c r="E118" s="52"/>
      <c r="F118" s="52"/>
      <c r="G118" s="52"/>
      <c r="H118" s="52"/>
      <c r="I118" s="52"/>
      <c r="J118" s="48"/>
      <c r="K118" s="51"/>
      <c r="L118" s="97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48"/>
      <c r="X118" s="51"/>
      <c r="Y118" s="97"/>
      <c r="Z118" s="52"/>
      <c r="AA118" s="52"/>
      <c r="AB118" s="52"/>
      <c r="AC118" s="52"/>
      <c r="AD118" s="52"/>
      <c r="AE118" s="48"/>
      <c r="AF118" s="51"/>
      <c r="AG118" s="97"/>
      <c r="AH118" s="52"/>
      <c r="AI118" s="52"/>
      <c r="AJ118" s="52"/>
      <c r="AK118" s="52"/>
      <c r="AL118" s="52"/>
      <c r="AM118" s="52"/>
      <c r="AN118" s="52"/>
      <c r="AO118" s="52"/>
      <c r="AP118" s="48"/>
      <c r="AQ118" s="51"/>
      <c r="AR118" s="97"/>
      <c r="AS118" s="52"/>
      <c r="AT118" s="52"/>
      <c r="AU118" s="52"/>
      <c r="AV118" s="52"/>
      <c r="AW118" s="52"/>
    </row>
    <row r="119" spans="1:49" s="76" customFormat="1">
      <c r="A119" s="48"/>
      <c r="B119" s="51"/>
      <c r="C119" s="50"/>
      <c r="D119" s="52"/>
      <c r="E119" s="52"/>
      <c r="F119" s="52"/>
      <c r="G119" s="52"/>
      <c r="H119" s="52"/>
      <c r="I119" s="52"/>
      <c r="J119" s="48"/>
      <c r="K119" s="51"/>
      <c r="L119" s="97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48"/>
      <c r="X119" s="51"/>
      <c r="Y119" s="97"/>
      <c r="Z119" s="52"/>
      <c r="AA119" s="52"/>
      <c r="AB119" s="52"/>
      <c r="AC119" s="52"/>
      <c r="AD119" s="52"/>
      <c r="AE119" s="48"/>
      <c r="AF119" s="51"/>
      <c r="AG119" s="97"/>
      <c r="AH119" s="52"/>
      <c r="AI119" s="52"/>
      <c r="AJ119" s="52"/>
      <c r="AK119" s="52"/>
      <c r="AL119" s="52"/>
      <c r="AM119" s="52"/>
      <c r="AN119" s="52"/>
      <c r="AO119" s="52"/>
      <c r="AP119" s="48"/>
      <c r="AQ119" s="51"/>
      <c r="AR119" s="97"/>
      <c r="AS119" s="52"/>
      <c r="AT119" s="52"/>
      <c r="AU119" s="52"/>
      <c r="AV119" s="52"/>
      <c r="AW119" s="52"/>
    </row>
    <row r="120" spans="1:49" s="76" customFormat="1">
      <c r="A120" s="48"/>
      <c r="B120" s="51"/>
      <c r="C120" s="50"/>
      <c r="D120" s="52"/>
      <c r="E120" s="52"/>
      <c r="F120" s="52"/>
      <c r="G120" s="52"/>
      <c r="H120" s="52"/>
      <c r="I120" s="52"/>
      <c r="J120" s="48"/>
      <c r="K120" s="51"/>
      <c r="L120" s="97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8"/>
      <c r="X120" s="51"/>
      <c r="Y120" s="97"/>
      <c r="Z120" s="52"/>
      <c r="AA120" s="52"/>
      <c r="AB120" s="52"/>
      <c r="AC120" s="52"/>
      <c r="AD120" s="52"/>
      <c r="AE120" s="48"/>
      <c r="AF120" s="51"/>
      <c r="AG120" s="97"/>
      <c r="AH120" s="52"/>
      <c r="AI120" s="52"/>
      <c r="AJ120" s="52"/>
      <c r="AK120" s="52"/>
      <c r="AL120" s="52"/>
      <c r="AM120" s="52"/>
      <c r="AN120" s="52"/>
      <c r="AO120" s="52"/>
      <c r="AP120" s="48"/>
      <c r="AQ120" s="51"/>
      <c r="AR120" s="97"/>
      <c r="AS120" s="52"/>
      <c r="AT120" s="52"/>
      <c r="AU120" s="52"/>
      <c r="AV120" s="52"/>
      <c r="AW120" s="52"/>
    </row>
    <row r="121" spans="1:49" s="76" customFormat="1">
      <c r="A121" s="48"/>
      <c r="B121" s="51"/>
      <c r="C121" s="50"/>
      <c r="D121" s="52"/>
      <c r="E121" s="52"/>
      <c r="F121" s="52"/>
      <c r="G121" s="52"/>
      <c r="H121" s="52"/>
      <c r="I121" s="52"/>
      <c r="J121" s="48"/>
      <c r="K121" s="51"/>
      <c r="L121" s="97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48"/>
      <c r="X121" s="51"/>
      <c r="Y121" s="97"/>
      <c r="Z121" s="52"/>
      <c r="AA121" s="52"/>
      <c r="AB121" s="52"/>
      <c r="AC121" s="52"/>
      <c r="AD121" s="52"/>
      <c r="AE121" s="48"/>
      <c r="AF121" s="51"/>
      <c r="AG121" s="97"/>
      <c r="AH121" s="52"/>
      <c r="AI121" s="52"/>
      <c r="AJ121" s="52"/>
      <c r="AK121" s="52"/>
      <c r="AL121" s="52"/>
      <c r="AM121" s="52"/>
      <c r="AN121" s="52"/>
      <c r="AO121" s="52"/>
      <c r="AP121" s="48"/>
      <c r="AQ121" s="51"/>
      <c r="AR121" s="97"/>
      <c r="AS121" s="52"/>
      <c r="AT121" s="52"/>
      <c r="AU121" s="52"/>
      <c r="AV121" s="52"/>
      <c r="AW121" s="52"/>
    </row>
    <row r="122" spans="1:49" s="76" customFormat="1">
      <c r="A122" s="48"/>
      <c r="B122" s="51"/>
      <c r="C122" s="50"/>
      <c r="D122" s="52"/>
      <c r="E122" s="52"/>
      <c r="F122" s="52"/>
      <c r="G122" s="52"/>
      <c r="H122" s="52"/>
      <c r="I122" s="52"/>
      <c r="J122" s="48"/>
      <c r="K122" s="51"/>
      <c r="L122" s="97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48"/>
      <c r="X122" s="51"/>
      <c r="Y122" s="97"/>
      <c r="Z122" s="52"/>
      <c r="AA122" s="52"/>
      <c r="AB122" s="52"/>
      <c r="AC122" s="52"/>
      <c r="AD122" s="52"/>
      <c r="AE122" s="48"/>
      <c r="AF122" s="51"/>
      <c r="AG122" s="97"/>
      <c r="AH122" s="52"/>
      <c r="AI122" s="52"/>
      <c r="AJ122" s="52"/>
      <c r="AK122" s="52"/>
      <c r="AL122" s="52"/>
      <c r="AM122" s="52"/>
      <c r="AN122" s="52"/>
      <c r="AO122" s="52"/>
      <c r="AP122" s="48"/>
      <c r="AQ122" s="51"/>
      <c r="AR122" s="97"/>
      <c r="AS122" s="52"/>
      <c r="AT122" s="52"/>
      <c r="AU122" s="52"/>
      <c r="AV122" s="52"/>
      <c r="AW122" s="52"/>
    </row>
    <row r="123" spans="1:49" s="76" customFormat="1">
      <c r="A123" s="48"/>
      <c r="B123" s="51"/>
      <c r="C123" s="50"/>
      <c r="D123" s="52"/>
      <c r="E123" s="52"/>
      <c r="F123" s="52"/>
      <c r="G123" s="52"/>
      <c r="H123" s="52"/>
      <c r="I123" s="52"/>
      <c r="J123" s="48"/>
      <c r="K123" s="51"/>
      <c r="L123" s="97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48"/>
      <c r="X123" s="51"/>
      <c r="Y123" s="97"/>
      <c r="Z123" s="52"/>
      <c r="AA123" s="52"/>
      <c r="AB123" s="52"/>
      <c r="AC123" s="52"/>
      <c r="AD123" s="52"/>
      <c r="AE123" s="48"/>
      <c r="AF123" s="51"/>
      <c r="AG123" s="97"/>
      <c r="AH123" s="52"/>
      <c r="AI123" s="52"/>
      <c r="AJ123" s="52"/>
      <c r="AK123" s="52"/>
      <c r="AL123" s="52"/>
      <c r="AM123" s="52"/>
      <c r="AN123" s="52"/>
      <c r="AO123" s="52"/>
      <c r="AP123" s="48"/>
      <c r="AQ123" s="51"/>
      <c r="AR123" s="97"/>
      <c r="AS123" s="52"/>
      <c r="AT123" s="52"/>
      <c r="AU123" s="52"/>
      <c r="AV123" s="52"/>
      <c r="AW123" s="52"/>
    </row>
    <row r="124" spans="1:49" s="76" customFormat="1">
      <c r="A124" s="48"/>
      <c r="B124" s="51"/>
      <c r="C124" s="50"/>
      <c r="D124" s="52"/>
      <c r="E124" s="52"/>
      <c r="F124" s="52"/>
      <c r="G124" s="52"/>
      <c r="H124" s="52"/>
      <c r="I124" s="52"/>
      <c r="J124" s="48"/>
      <c r="K124" s="51"/>
      <c r="L124" s="97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48"/>
      <c r="X124" s="51"/>
      <c r="Y124" s="97"/>
      <c r="Z124" s="52"/>
      <c r="AA124" s="52"/>
      <c r="AB124" s="52"/>
      <c r="AC124" s="52"/>
      <c r="AD124" s="52"/>
      <c r="AE124" s="48"/>
      <c r="AF124" s="51"/>
      <c r="AG124" s="97"/>
      <c r="AH124" s="52"/>
      <c r="AI124" s="52"/>
      <c r="AJ124" s="52"/>
      <c r="AK124" s="52"/>
      <c r="AL124" s="52"/>
      <c r="AM124" s="52"/>
      <c r="AN124" s="52"/>
      <c r="AO124" s="52"/>
      <c r="AP124" s="48"/>
      <c r="AQ124" s="51"/>
      <c r="AR124" s="97"/>
      <c r="AS124" s="52"/>
      <c r="AT124" s="52"/>
      <c r="AU124" s="52"/>
      <c r="AV124" s="52"/>
      <c r="AW124" s="52"/>
    </row>
    <row r="125" spans="1:49" s="76" customFormat="1">
      <c r="A125" s="48"/>
      <c r="B125" s="51"/>
      <c r="C125" s="50"/>
      <c r="D125" s="52"/>
      <c r="E125" s="52"/>
      <c r="F125" s="52"/>
      <c r="G125" s="52"/>
      <c r="H125" s="52"/>
      <c r="I125" s="52"/>
      <c r="J125" s="48"/>
      <c r="K125" s="51"/>
      <c r="L125" s="97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48"/>
      <c r="X125" s="51"/>
      <c r="Y125" s="97"/>
      <c r="Z125" s="52"/>
      <c r="AA125" s="52"/>
      <c r="AB125" s="52"/>
      <c r="AC125" s="52"/>
      <c r="AD125" s="52"/>
      <c r="AE125" s="48"/>
      <c r="AF125" s="51"/>
      <c r="AG125" s="97"/>
      <c r="AH125" s="52"/>
      <c r="AI125" s="52"/>
      <c r="AJ125" s="52"/>
      <c r="AK125" s="52"/>
      <c r="AL125" s="52"/>
      <c r="AM125" s="52"/>
      <c r="AN125" s="52"/>
      <c r="AO125" s="52"/>
      <c r="AP125" s="48"/>
      <c r="AQ125" s="51"/>
      <c r="AR125" s="97"/>
      <c r="AS125" s="52"/>
      <c r="AT125" s="52"/>
      <c r="AU125" s="52"/>
      <c r="AV125" s="52"/>
      <c r="AW125" s="52"/>
    </row>
    <row r="126" spans="1:49" s="76" customFormat="1">
      <c r="A126" s="48"/>
      <c r="B126" s="51"/>
      <c r="C126" s="50"/>
      <c r="D126" s="52"/>
      <c r="E126" s="52"/>
      <c r="F126" s="52"/>
      <c r="G126" s="52"/>
      <c r="H126" s="52"/>
      <c r="I126" s="52"/>
      <c r="J126" s="48"/>
      <c r="K126" s="51"/>
      <c r="L126" s="97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48"/>
      <c r="X126" s="51"/>
      <c r="Y126" s="97"/>
      <c r="Z126" s="52"/>
      <c r="AA126" s="52"/>
      <c r="AB126" s="52"/>
      <c r="AC126" s="52"/>
      <c r="AD126" s="52"/>
      <c r="AE126" s="48"/>
      <c r="AF126" s="51"/>
      <c r="AG126" s="97"/>
      <c r="AH126" s="52"/>
      <c r="AI126" s="52"/>
      <c r="AJ126" s="52"/>
      <c r="AK126" s="52"/>
      <c r="AL126" s="52"/>
      <c r="AM126" s="52"/>
      <c r="AN126" s="52"/>
      <c r="AO126" s="52"/>
      <c r="AP126" s="48"/>
      <c r="AQ126" s="51"/>
      <c r="AR126" s="97"/>
      <c r="AS126" s="52"/>
      <c r="AT126" s="52"/>
      <c r="AU126" s="52"/>
      <c r="AV126" s="52"/>
      <c r="AW126" s="52"/>
    </row>
    <row r="127" spans="1:49" s="76" customFormat="1">
      <c r="A127" s="48"/>
      <c r="B127" s="51"/>
      <c r="C127" s="50"/>
      <c r="D127" s="52"/>
      <c r="E127" s="52"/>
      <c r="F127" s="52"/>
      <c r="G127" s="52"/>
      <c r="H127" s="52"/>
      <c r="I127" s="52"/>
      <c r="J127" s="48"/>
      <c r="K127" s="51"/>
      <c r="L127" s="97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48"/>
      <c r="X127" s="51"/>
      <c r="Y127" s="97"/>
      <c r="Z127" s="52"/>
      <c r="AA127" s="52"/>
      <c r="AB127" s="52"/>
      <c r="AC127" s="52"/>
      <c r="AD127" s="52"/>
      <c r="AE127" s="48"/>
      <c r="AF127" s="51"/>
      <c r="AG127" s="97"/>
      <c r="AH127" s="52"/>
      <c r="AI127" s="52"/>
      <c r="AJ127" s="52"/>
      <c r="AK127" s="52"/>
      <c r="AL127" s="52"/>
      <c r="AM127" s="52"/>
      <c r="AN127" s="52"/>
      <c r="AO127" s="52"/>
      <c r="AP127" s="48"/>
      <c r="AQ127" s="51"/>
      <c r="AR127" s="97"/>
      <c r="AS127" s="52"/>
      <c r="AT127" s="52"/>
      <c r="AU127" s="52"/>
      <c r="AV127" s="52"/>
      <c r="AW127" s="52"/>
    </row>
    <row r="128" spans="1:49" s="76" customFormat="1">
      <c r="A128" s="48"/>
      <c r="B128" s="51"/>
      <c r="C128" s="50"/>
      <c r="D128" s="52"/>
      <c r="E128" s="52"/>
      <c r="F128" s="52"/>
      <c r="G128" s="52"/>
      <c r="H128" s="52"/>
      <c r="I128" s="52"/>
      <c r="J128" s="48"/>
      <c r="K128" s="51"/>
      <c r="L128" s="9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48"/>
      <c r="X128" s="51"/>
      <c r="Y128" s="97"/>
      <c r="Z128" s="52"/>
      <c r="AA128" s="52"/>
      <c r="AB128" s="52"/>
      <c r="AC128" s="52"/>
      <c r="AD128" s="52"/>
      <c r="AE128" s="48"/>
      <c r="AF128" s="51"/>
      <c r="AG128" s="97"/>
      <c r="AH128" s="52"/>
      <c r="AI128" s="52"/>
      <c r="AJ128" s="52"/>
      <c r="AK128" s="52"/>
      <c r="AL128" s="52"/>
      <c r="AM128" s="52"/>
      <c r="AN128" s="52"/>
      <c r="AO128" s="52"/>
      <c r="AP128" s="48"/>
      <c r="AQ128" s="51"/>
      <c r="AR128" s="97"/>
      <c r="AS128" s="52"/>
      <c r="AT128" s="52"/>
      <c r="AU128" s="52"/>
      <c r="AV128" s="52"/>
      <c r="AW128" s="52"/>
    </row>
    <row r="129" spans="1:49" s="76" customFormat="1">
      <c r="A129" s="48"/>
      <c r="B129" s="51"/>
      <c r="C129" s="50"/>
      <c r="D129" s="52"/>
      <c r="E129" s="52"/>
      <c r="F129" s="52"/>
      <c r="G129" s="52"/>
      <c r="H129" s="52"/>
      <c r="I129" s="52"/>
      <c r="J129" s="48"/>
      <c r="K129" s="51"/>
      <c r="L129" s="97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48"/>
      <c r="X129" s="51"/>
      <c r="Y129" s="97"/>
      <c r="Z129" s="52"/>
      <c r="AA129" s="52"/>
      <c r="AB129" s="52"/>
      <c r="AC129" s="52"/>
      <c r="AD129" s="52"/>
      <c r="AE129" s="48"/>
      <c r="AF129" s="51"/>
      <c r="AG129" s="97"/>
      <c r="AH129" s="52"/>
      <c r="AI129" s="52"/>
      <c r="AJ129" s="52"/>
      <c r="AK129" s="52"/>
      <c r="AL129" s="52"/>
      <c r="AM129" s="52"/>
      <c r="AN129" s="52"/>
      <c r="AO129" s="52"/>
      <c r="AP129" s="48"/>
      <c r="AQ129" s="51"/>
      <c r="AR129" s="97"/>
      <c r="AS129" s="52"/>
      <c r="AT129" s="52"/>
      <c r="AU129" s="52"/>
      <c r="AV129" s="52"/>
      <c r="AW129" s="52"/>
    </row>
    <row r="130" spans="1:49" s="76" customFormat="1">
      <c r="A130" s="48"/>
      <c r="B130" s="51"/>
      <c r="C130" s="50"/>
      <c r="D130" s="52"/>
      <c r="E130" s="52"/>
      <c r="F130" s="52"/>
      <c r="G130" s="52"/>
      <c r="H130" s="52"/>
      <c r="I130" s="52"/>
      <c r="J130" s="48"/>
      <c r="K130" s="51"/>
      <c r="L130" s="9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48"/>
      <c r="X130" s="51"/>
      <c r="Y130" s="97"/>
      <c r="Z130" s="52"/>
      <c r="AA130" s="52"/>
      <c r="AB130" s="52"/>
      <c r="AC130" s="52"/>
      <c r="AD130" s="52"/>
      <c r="AE130" s="48"/>
      <c r="AF130" s="51"/>
      <c r="AG130" s="97"/>
      <c r="AH130" s="52"/>
      <c r="AI130" s="52"/>
      <c r="AJ130" s="52"/>
      <c r="AK130" s="52"/>
      <c r="AL130" s="52"/>
      <c r="AM130" s="52"/>
      <c r="AN130" s="52"/>
      <c r="AO130" s="52"/>
      <c r="AP130" s="48"/>
      <c r="AQ130" s="51"/>
      <c r="AR130" s="97"/>
      <c r="AS130" s="52"/>
      <c r="AT130" s="52"/>
      <c r="AU130" s="52"/>
      <c r="AV130" s="52"/>
      <c r="AW130" s="52"/>
    </row>
    <row r="131" spans="1:49" s="76" customFormat="1">
      <c r="A131" s="48"/>
      <c r="B131" s="51"/>
      <c r="C131" s="50"/>
      <c r="D131" s="52"/>
      <c r="E131" s="52"/>
      <c r="F131" s="52"/>
      <c r="G131" s="52"/>
      <c r="H131" s="52"/>
      <c r="I131" s="52"/>
      <c r="J131" s="48"/>
      <c r="K131" s="51"/>
      <c r="L131" s="97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48"/>
      <c r="X131" s="51"/>
      <c r="Y131" s="97"/>
      <c r="Z131" s="52"/>
      <c r="AA131" s="52"/>
      <c r="AB131" s="52"/>
      <c r="AC131" s="52"/>
      <c r="AD131" s="52"/>
      <c r="AE131" s="48"/>
      <c r="AF131" s="51"/>
      <c r="AG131" s="97"/>
      <c r="AH131" s="52"/>
      <c r="AI131" s="52"/>
      <c r="AJ131" s="52"/>
      <c r="AK131" s="52"/>
      <c r="AL131" s="52"/>
      <c r="AM131" s="52"/>
      <c r="AN131" s="52"/>
      <c r="AO131" s="52"/>
      <c r="AP131" s="48"/>
      <c r="AQ131" s="51"/>
      <c r="AR131" s="97"/>
      <c r="AS131" s="52"/>
      <c r="AT131" s="52"/>
      <c r="AU131" s="52"/>
      <c r="AV131" s="52"/>
      <c r="AW131" s="52"/>
    </row>
    <row r="132" spans="1:49" s="76" customFormat="1">
      <c r="A132" s="48"/>
      <c r="B132" s="51"/>
      <c r="C132" s="50"/>
      <c r="D132" s="52"/>
      <c r="E132" s="52"/>
      <c r="F132" s="52"/>
      <c r="G132" s="52"/>
      <c r="H132" s="52"/>
      <c r="I132" s="52"/>
      <c r="J132" s="48"/>
      <c r="K132" s="51"/>
      <c r="L132" s="97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48"/>
      <c r="X132" s="51"/>
      <c r="Y132" s="97"/>
      <c r="Z132" s="52"/>
      <c r="AA132" s="52"/>
      <c r="AB132" s="52"/>
      <c r="AC132" s="52"/>
      <c r="AD132" s="52"/>
      <c r="AE132" s="48"/>
      <c r="AF132" s="51"/>
      <c r="AG132" s="97"/>
      <c r="AH132" s="52"/>
      <c r="AI132" s="52"/>
      <c r="AJ132" s="52"/>
      <c r="AK132" s="52"/>
      <c r="AL132" s="52"/>
      <c r="AM132" s="52"/>
      <c r="AN132" s="52"/>
      <c r="AO132" s="52"/>
      <c r="AP132" s="48"/>
      <c r="AQ132" s="51"/>
      <c r="AR132" s="97"/>
      <c r="AS132" s="52"/>
      <c r="AT132" s="52"/>
      <c r="AU132" s="52"/>
      <c r="AV132" s="52"/>
      <c r="AW132" s="52"/>
    </row>
    <row r="133" spans="1:49" s="76" customFormat="1">
      <c r="A133" s="48"/>
      <c r="B133" s="51"/>
      <c r="C133" s="50"/>
      <c r="D133" s="52"/>
      <c r="E133" s="52"/>
      <c r="F133" s="52"/>
      <c r="G133" s="52"/>
      <c r="H133" s="52"/>
      <c r="I133" s="52"/>
      <c r="J133" s="48"/>
      <c r="K133" s="51"/>
      <c r="L133" s="97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48"/>
      <c r="X133" s="51"/>
      <c r="Y133" s="97"/>
      <c r="Z133" s="52"/>
      <c r="AA133" s="52"/>
      <c r="AB133" s="52"/>
      <c r="AC133" s="52"/>
      <c r="AD133" s="52"/>
      <c r="AE133" s="48"/>
      <c r="AF133" s="51"/>
      <c r="AG133" s="97"/>
      <c r="AH133" s="52"/>
      <c r="AI133" s="52"/>
      <c r="AJ133" s="52"/>
      <c r="AK133" s="52"/>
      <c r="AL133" s="52"/>
      <c r="AM133" s="52"/>
      <c r="AN133" s="52"/>
      <c r="AO133" s="52"/>
      <c r="AP133" s="48"/>
      <c r="AQ133" s="51"/>
      <c r="AR133" s="97"/>
      <c r="AS133" s="52"/>
      <c r="AT133" s="52"/>
      <c r="AU133" s="52"/>
      <c r="AV133" s="52"/>
      <c r="AW133" s="52"/>
    </row>
    <row r="134" spans="1:49" s="76" customFormat="1">
      <c r="A134" s="48"/>
      <c r="B134" s="51"/>
      <c r="C134" s="50"/>
      <c r="D134" s="52"/>
      <c r="E134" s="52"/>
      <c r="F134" s="52"/>
      <c r="G134" s="52"/>
      <c r="H134" s="52"/>
      <c r="I134" s="52"/>
      <c r="J134" s="48"/>
      <c r="K134" s="51"/>
      <c r="L134" s="97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48"/>
      <c r="X134" s="51"/>
      <c r="Y134" s="97"/>
      <c r="Z134" s="52"/>
      <c r="AA134" s="52"/>
      <c r="AB134" s="52"/>
      <c r="AC134" s="52"/>
      <c r="AD134" s="52"/>
      <c r="AE134" s="48"/>
      <c r="AF134" s="51"/>
      <c r="AG134" s="97"/>
      <c r="AH134" s="52"/>
      <c r="AI134" s="52"/>
      <c r="AJ134" s="52"/>
      <c r="AK134" s="52"/>
      <c r="AL134" s="52"/>
      <c r="AM134" s="52"/>
      <c r="AN134" s="52"/>
      <c r="AO134" s="52"/>
      <c r="AP134" s="48"/>
      <c r="AQ134" s="51"/>
      <c r="AR134" s="97"/>
      <c r="AS134" s="52"/>
      <c r="AT134" s="52"/>
      <c r="AU134" s="52"/>
      <c r="AV134" s="52"/>
      <c r="AW134" s="52"/>
    </row>
    <row r="135" spans="1:49" s="76" customFormat="1">
      <c r="A135" s="48"/>
      <c r="B135" s="51"/>
      <c r="C135" s="50"/>
      <c r="D135" s="52"/>
      <c r="E135" s="52"/>
      <c r="F135" s="52"/>
      <c r="G135" s="52"/>
      <c r="H135" s="52"/>
      <c r="I135" s="52"/>
      <c r="J135" s="48"/>
      <c r="K135" s="51"/>
      <c r="L135" s="97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48"/>
      <c r="X135" s="51"/>
      <c r="Y135" s="97"/>
      <c r="Z135" s="52"/>
      <c r="AA135" s="52"/>
      <c r="AB135" s="52"/>
      <c r="AC135" s="52"/>
      <c r="AD135" s="52"/>
      <c r="AE135" s="48"/>
      <c r="AF135" s="51"/>
      <c r="AG135" s="97"/>
      <c r="AH135" s="52"/>
      <c r="AI135" s="52"/>
      <c r="AJ135" s="52"/>
      <c r="AK135" s="52"/>
      <c r="AL135" s="52"/>
      <c r="AM135" s="52"/>
      <c r="AN135" s="52"/>
      <c r="AO135" s="52"/>
      <c r="AP135" s="48"/>
      <c r="AQ135" s="51"/>
      <c r="AR135" s="97"/>
      <c r="AS135" s="52"/>
      <c r="AT135" s="52"/>
      <c r="AU135" s="52"/>
      <c r="AV135" s="52"/>
      <c r="AW135" s="52"/>
    </row>
    <row r="136" spans="1:49" s="76" customFormat="1">
      <c r="A136" s="48"/>
      <c r="B136" s="51"/>
      <c r="C136" s="50"/>
      <c r="D136" s="52"/>
      <c r="E136" s="52"/>
      <c r="F136" s="52"/>
      <c r="G136" s="52"/>
      <c r="H136" s="52"/>
      <c r="I136" s="52"/>
      <c r="J136" s="48"/>
      <c r="K136" s="51"/>
      <c r="L136" s="9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48"/>
      <c r="X136" s="51"/>
      <c r="Y136" s="97"/>
      <c r="Z136" s="52"/>
      <c r="AA136" s="52"/>
      <c r="AB136" s="52"/>
      <c r="AC136" s="52"/>
      <c r="AD136" s="52"/>
      <c r="AE136" s="48"/>
      <c r="AF136" s="51"/>
      <c r="AG136" s="97"/>
      <c r="AH136" s="52"/>
      <c r="AI136" s="52"/>
      <c r="AJ136" s="52"/>
      <c r="AK136" s="52"/>
      <c r="AL136" s="52"/>
      <c r="AM136" s="52"/>
      <c r="AN136" s="52"/>
      <c r="AO136" s="52"/>
      <c r="AP136" s="48"/>
      <c r="AQ136" s="51"/>
      <c r="AR136" s="97"/>
      <c r="AS136" s="52"/>
      <c r="AT136" s="52"/>
      <c r="AU136" s="52"/>
      <c r="AV136" s="52"/>
      <c r="AW136" s="52"/>
    </row>
    <row r="137" spans="1:49" s="76" customFormat="1">
      <c r="A137" s="48"/>
      <c r="B137" s="51"/>
      <c r="C137" s="50"/>
      <c r="D137" s="52"/>
      <c r="E137" s="52"/>
      <c r="F137" s="52"/>
      <c r="G137" s="52"/>
      <c r="H137" s="52"/>
      <c r="I137" s="52"/>
      <c r="J137" s="48"/>
      <c r="K137" s="51"/>
      <c r="L137" s="97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48"/>
      <c r="X137" s="51"/>
      <c r="Y137" s="97"/>
      <c r="Z137" s="52"/>
      <c r="AA137" s="52"/>
      <c r="AB137" s="52"/>
      <c r="AC137" s="52"/>
      <c r="AD137" s="52"/>
      <c r="AE137" s="48"/>
      <c r="AF137" s="51"/>
      <c r="AG137" s="97"/>
      <c r="AH137" s="52"/>
      <c r="AI137" s="52"/>
      <c r="AJ137" s="52"/>
      <c r="AK137" s="52"/>
      <c r="AL137" s="52"/>
      <c r="AM137" s="52"/>
      <c r="AN137" s="52"/>
      <c r="AO137" s="52"/>
      <c r="AP137" s="48"/>
      <c r="AQ137" s="51"/>
      <c r="AR137" s="97"/>
      <c r="AS137" s="52"/>
      <c r="AT137" s="52"/>
      <c r="AU137" s="52"/>
      <c r="AV137" s="52"/>
      <c r="AW137" s="52"/>
    </row>
    <row r="138" spans="1:49" s="76" customFormat="1">
      <c r="A138" s="48"/>
      <c r="B138" s="51"/>
      <c r="C138" s="50"/>
      <c r="D138" s="52"/>
      <c r="E138" s="52"/>
      <c r="F138" s="52"/>
      <c r="G138" s="52"/>
      <c r="H138" s="52"/>
      <c r="I138" s="52"/>
      <c r="J138" s="48"/>
      <c r="K138" s="51"/>
      <c r="L138" s="97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48"/>
      <c r="X138" s="51"/>
      <c r="Y138" s="97"/>
      <c r="Z138" s="52"/>
      <c r="AA138" s="52"/>
      <c r="AB138" s="52"/>
      <c r="AC138" s="52"/>
      <c r="AD138" s="52"/>
      <c r="AE138" s="48"/>
      <c r="AF138" s="51"/>
      <c r="AG138" s="97"/>
      <c r="AH138" s="52"/>
      <c r="AI138" s="52"/>
      <c r="AJ138" s="52"/>
      <c r="AK138" s="52"/>
      <c r="AL138" s="52"/>
      <c r="AM138" s="52"/>
      <c r="AN138" s="52"/>
      <c r="AO138" s="52"/>
      <c r="AP138" s="48"/>
      <c r="AQ138" s="51"/>
      <c r="AR138" s="97"/>
      <c r="AS138" s="52"/>
      <c r="AT138" s="52"/>
      <c r="AU138" s="52"/>
      <c r="AV138" s="52"/>
      <c r="AW138" s="52"/>
    </row>
    <row r="139" spans="1:49" s="76" customFormat="1">
      <c r="A139" s="48"/>
      <c r="B139" s="51"/>
      <c r="C139" s="50"/>
      <c r="D139" s="52"/>
      <c r="E139" s="52"/>
      <c r="F139" s="52"/>
      <c r="G139" s="52"/>
      <c r="H139" s="52"/>
      <c r="I139" s="52"/>
      <c r="J139" s="48"/>
      <c r="K139" s="51"/>
      <c r="L139" s="97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48"/>
      <c r="X139" s="51"/>
      <c r="Y139" s="97"/>
      <c r="Z139" s="52"/>
      <c r="AA139" s="52"/>
      <c r="AB139" s="52"/>
      <c r="AC139" s="52"/>
      <c r="AD139" s="52"/>
      <c r="AE139" s="48"/>
      <c r="AF139" s="51"/>
      <c r="AG139" s="97"/>
      <c r="AH139" s="52"/>
      <c r="AI139" s="52"/>
      <c r="AJ139" s="52"/>
      <c r="AK139" s="52"/>
      <c r="AL139" s="52"/>
      <c r="AM139" s="52"/>
      <c r="AN139" s="52"/>
      <c r="AO139" s="52"/>
      <c r="AP139" s="48"/>
      <c r="AQ139" s="51"/>
      <c r="AR139" s="97"/>
      <c r="AS139" s="52"/>
      <c r="AT139" s="52"/>
      <c r="AU139" s="52"/>
      <c r="AV139" s="52"/>
      <c r="AW139" s="52"/>
    </row>
    <row r="140" spans="1:49" s="76" customFormat="1">
      <c r="A140" s="48"/>
      <c r="B140" s="51"/>
      <c r="C140" s="50"/>
      <c r="D140" s="52"/>
      <c r="E140" s="52"/>
      <c r="F140" s="52"/>
      <c r="G140" s="52"/>
      <c r="H140" s="52"/>
      <c r="I140" s="52"/>
      <c r="J140" s="48"/>
      <c r="K140" s="51"/>
      <c r="L140" s="97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48"/>
      <c r="X140" s="51"/>
      <c r="Y140" s="97"/>
      <c r="Z140" s="52"/>
      <c r="AA140" s="52"/>
      <c r="AB140" s="52"/>
      <c r="AC140" s="52"/>
      <c r="AD140" s="52"/>
      <c r="AE140" s="48"/>
      <c r="AF140" s="51"/>
      <c r="AG140" s="97"/>
      <c r="AH140" s="52"/>
      <c r="AI140" s="52"/>
      <c r="AJ140" s="52"/>
      <c r="AK140" s="52"/>
      <c r="AL140" s="52"/>
      <c r="AM140" s="52"/>
      <c r="AN140" s="52"/>
      <c r="AO140" s="52"/>
      <c r="AP140" s="48"/>
      <c r="AQ140" s="51"/>
      <c r="AR140" s="97"/>
      <c r="AS140" s="52"/>
      <c r="AT140" s="52"/>
      <c r="AU140" s="52"/>
      <c r="AV140" s="52"/>
      <c r="AW140" s="52"/>
    </row>
    <row r="141" spans="1:49" s="76" customFormat="1">
      <c r="A141" s="48"/>
      <c r="B141" s="51"/>
      <c r="C141" s="50"/>
      <c r="D141" s="52"/>
      <c r="E141" s="52"/>
      <c r="F141" s="52"/>
      <c r="G141" s="52"/>
      <c r="H141" s="52"/>
      <c r="I141" s="52"/>
      <c r="J141" s="48"/>
      <c r="K141" s="51"/>
      <c r="L141" s="97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51"/>
      <c r="Y141" s="97"/>
      <c r="Z141" s="52"/>
      <c r="AA141" s="52"/>
      <c r="AB141" s="52"/>
      <c r="AC141" s="52"/>
      <c r="AD141" s="52"/>
      <c r="AE141" s="48"/>
      <c r="AF141" s="51"/>
      <c r="AG141" s="97"/>
      <c r="AH141" s="52"/>
      <c r="AI141" s="52"/>
      <c r="AJ141" s="52"/>
      <c r="AK141" s="52"/>
      <c r="AL141" s="52"/>
      <c r="AM141" s="52"/>
      <c r="AN141" s="52"/>
      <c r="AO141" s="52"/>
      <c r="AP141" s="48"/>
      <c r="AQ141" s="51"/>
      <c r="AR141" s="97"/>
      <c r="AS141" s="52"/>
      <c r="AT141" s="52"/>
      <c r="AU141" s="52"/>
      <c r="AV141" s="52"/>
      <c r="AW141" s="52"/>
    </row>
    <row r="142" spans="1:49" s="76" customFormat="1">
      <c r="A142" s="48"/>
      <c r="B142" s="51"/>
      <c r="C142" s="50"/>
      <c r="D142" s="52"/>
      <c r="E142" s="52"/>
      <c r="F142" s="52"/>
      <c r="G142" s="52"/>
      <c r="H142" s="52"/>
      <c r="I142" s="52"/>
      <c r="J142" s="48"/>
      <c r="K142" s="51"/>
      <c r="L142" s="97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51"/>
      <c r="Y142" s="97"/>
      <c r="Z142" s="52"/>
      <c r="AA142" s="52"/>
      <c r="AB142" s="52"/>
      <c r="AC142" s="52"/>
      <c r="AD142" s="52"/>
      <c r="AE142" s="48"/>
      <c r="AF142" s="51"/>
      <c r="AG142" s="97"/>
      <c r="AH142" s="52"/>
      <c r="AI142" s="52"/>
      <c r="AJ142" s="52"/>
      <c r="AK142" s="52"/>
      <c r="AL142" s="52"/>
      <c r="AM142" s="52"/>
      <c r="AN142" s="52"/>
      <c r="AO142" s="52"/>
      <c r="AP142" s="48"/>
      <c r="AQ142" s="51"/>
      <c r="AR142" s="97"/>
      <c r="AS142" s="52"/>
      <c r="AT142" s="52"/>
      <c r="AU142" s="52"/>
      <c r="AV142" s="52"/>
      <c r="AW142" s="52"/>
    </row>
    <row r="143" spans="1:49" s="76" customFormat="1">
      <c r="A143" s="48"/>
      <c r="B143" s="51"/>
      <c r="C143" s="50"/>
      <c r="D143" s="52"/>
      <c r="E143" s="52"/>
      <c r="F143" s="52"/>
      <c r="G143" s="52"/>
      <c r="H143" s="52"/>
      <c r="I143" s="52"/>
      <c r="J143" s="48"/>
      <c r="K143" s="51"/>
      <c r="L143" s="97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51"/>
      <c r="Y143" s="97"/>
      <c r="Z143" s="52"/>
      <c r="AA143" s="52"/>
      <c r="AB143" s="52"/>
      <c r="AC143" s="52"/>
      <c r="AD143" s="52"/>
      <c r="AE143" s="48"/>
      <c r="AF143" s="51"/>
      <c r="AG143" s="97"/>
      <c r="AH143" s="52"/>
      <c r="AI143" s="52"/>
      <c r="AJ143" s="52"/>
      <c r="AK143" s="52"/>
      <c r="AL143" s="52"/>
      <c r="AM143" s="52"/>
      <c r="AN143" s="52"/>
      <c r="AO143" s="52"/>
      <c r="AP143" s="48"/>
      <c r="AQ143" s="51"/>
      <c r="AR143" s="97"/>
      <c r="AS143" s="52"/>
      <c r="AT143" s="52"/>
      <c r="AU143" s="52"/>
      <c r="AV143" s="52"/>
      <c r="AW143" s="52"/>
    </row>
    <row r="144" spans="1:49" s="76" customFormat="1">
      <c r="A144" s="48"/>
      <c r="B144" s="51"/>
      <c r="C144" s="50"/>
      <c r="D144" s="52"/>
      <c r="E144" s="52"/>
      <c r="F144" s="52"/>
      <c r="G144" s="52"/>
      <c r="H144" s="52"/>
      <c r="I144" s="52"/>
      <c r="J144" s="48"/>
      <c r="K144" s="51"/>
      <c r="L144" s="97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51"/>
      <c r="Y144" s="97"/>
      <c r="Z144" s="52"/>
      <c r="AA144" s="52"/>
      <c r="AB144" s="52"/>
      <c r="AC144" s="52"/>
      <c r="AD144" s="52"/>
      <c r="AE144" s="48"/>
      <c r="AF144" s="51"/>
      <c r="AG144" s="97"/>
      <c r="AH144" s="52"/>
      <c r="AI144" s="52"/>
      <c r="AJ144" s="52"/>
      <c r="AK144" s="52"/>
      <c r="AL144" s="52"/>
      <c r="AM144" s="52"/>
      <c r="AN144" s="52"/>
      <c r="AO144" s="52"/>
      <c r="AP144" s="48"/>
      <c r="AQ144" s="51"/>
      <c r="AR144" s="97"/>
      <c r="AS144" s="52"/>
      <c r="AT144" s="52"/>
      <c r="AU144" s="52"/>
      <c r="AV144" s="52"/>
      <c r="AW144" s="52"/>
    </row>
    <row r="145" spans="1:49" s="76" customFormat="1">
      <c r="A145" s="48"/>
      <c r="B145" s="51"/>
      <c r="C145" s="50"/>
      <c r="D145" s="52"/>
      <c r="E145" s="52"/>
      <c r="F145" s="52"/>
      <c r="G145" s="52"/>
      <c r="H145" s="52"/>
      <c r="I145" s="52"/>
      <c r="J145" s="48"/>
      <c r="K145" s="51"/>
      <c r="L145" s="97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51"/>
      <c r="Y145" s="97"/>
      <c r="Z145" s="52"/>
      <c r="AA145" s="52"/>
      <c r="AB145" s="52"/>
      <c r="AC145" s="52"/>
      <c r="AD145" s="52"/>
      <c r="AE145" s="48"/>
      <c r="AF145" s="51"/>
      <c r="AG145" s="97"/>
      <c r="AH145" s="52"/>
      <c r="AI145" s="52"/>
      <c r="AJ145" s="52"/>
      <c r="AK145" s="52"/>
      <c r="AL145" s="52"/>
      <c r="AM145" s="52"/>
      <c r="AN145" s="52"/>
      <c r="AO145" s="52"/>
      <c r="AP145" s="48"/>
      <c r="AQ145" s="51"/>
      <c r="AR145" s="97"/>
      <c r="AS145" s="52"/>
      <c r="AT145" s="52"/>
      <c r="AU145" s="52"/>
      <c r="AV145" s="52"/>
      <c r="AW145" s="52"/>
    </row>
    <row r="146" spans="1:49" s="76" customFormat="1">
      <c r="A146" s="48"/>
      <c r="B146" s="51"/>
      <c r="C146" s="50"/>
      <c r="D146" s="52"/>
      <c r="E146" s="52"/>
      <c r="F146" s="52"/>
      <c r="G146" s="52"/>
      <c r="H146" s="52"/>
      <c r="I146" s="52"/>
      <c r="J146" s="48"/>
      <c r="K146" s="51"/>
      <c r="L146" s="97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51"/>
      <c r="Y146" s="97"/>
      <c r="Z146" s="52"/>
      <c r="AA146" s="52"/>
      <c r="AB146" s="52"/>
      <c r="AC146" s="52"/>
      <c r="AD146" s="52"/>
      <c r="AE146" s="48"/>
      <c r="AF146" s="51"/>
      <c r="AG146" s="97"/>
      <c r="AH146" s="52"/>
      <c r="AI146" s="52"/>
      <c r="AJ146" s="52"/>
      <c r="AK146" s="52"/>
      <c r="AL146" s="52"/>
      <c r="AM146" s="52"/>
      <c r="AN146" s="52"/>
      <c r="AO146" s="52"/>
      <c r="AP146" s="48"/>
      <c r="AQ146" s="51"/>
      <c r="AR146" s="97"/>
      <c r="AS146" s="52"/>
      <c r="AT146" s="52"/>
      <c r="AU146" s="52"/>
      <c r="AV146" s="52"/>
      <c r="AW146" s="52"/>
    </row>
    <row r="147" spans="1:49" s="76" customFormat="1">
      <c r="A147" s="48"/>
      <c r="B147" s="51"/>
      <c r="C147" s="50"/>
      <c r="D147" s="52"/>
      <c r="E147" s="52"/>
      <c r="F147" s="52"/>
      <c r="G147" s="52"/>
      <c r="H147" s="52"/>
      <c r="I147" s="52"/>
      <c r="J147" s="48"/>
      <c r="K147" s="51"/>
      <c r="L147" s="97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51"/>
      <c r="Y147" s="97"/>
      <c r="Z147" s="52"/>
      <c r="AA147" s="52"/>
      <c r="AB147" s="52"/>
      <c r="AC147" s="52"/>
      <c r="AD147" s="52"/>
      <c r="AE147" s="48"/>
      <c r="AF147" s="51"/>
      <c r="AG147" s="97"/>
      <c r="AH147" s="52"/>
      <c r="AI147" s="52"/>
      <c r="AJ147" s="52"/>
      <c r="AK147" s="52"/>
      <c r="AL147" s="52"/>
      <c r="AM147" s="52"/>
      <c r="AN147" s="52"/>
      <c r="AO147" s="52"/>
      <c r="AP147" s="48"/>
      <c r="AQ147" s="51"/>
      <c r="AR147" s="97"/>
      <c r="AS147" s="52"/>
      <c r="AT147" s="52"/>
      <c r="AU147" s="52"/>
      <c r="AV147" s="52"/>
      <c r="AW147" s="52"/>
    </row>
    <row r="148" spans="1:49" s="76" customFormat="1">
      <c r="A148" s="48"/>
      <c r="B148" s="51"/>
      <c r="C148" s="50"/>
      <c r="D148" s="52"/>
      <c r="E148" s="52"/>
      <c r="F148" s="52"/>
      <c r="G148" s="52"/>
      <c r="H148" s="52"/>
      <c r="I148" s="52"/>
      <c r="J148" s="48"/>
      <c r="K148" s="51"/>
      <c r="L148" s="97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48"/>
      <c r="X148" s="51"/>
      <c r="Y148" s="97"/>
      <c r="Z148" s="52"/>
      <c r="AA148" s="52"/>
      <c r="AB148" s="52"/>
      <c r="AC148" s="52"/>
      <c r="AD148" s="52"/>
      <c r="AE148" s="48"/>
      <c r="AF148" s="51"/>
      <c r="AG148" s="97"/>
      <c r="AH148" s="52"/>
      <c r="AI148" s="52"/>
      <c r="AJ148" s="52"/>
      <c r="AK148" s="52"/>
      <c r="AL148" s="52"/>
      <c r="AM148" s="52"/>
      <c r="AN148" s="52"/>
      <c r="AO148" s="52"/>
      <c r="AP148" s="48"/>
      <c r="AQ148" s="51"/>
      <c r="AR148" s="97"/>
      <c r="AS148" s="52"/>
      <c r="AT148" s="52"/>
      <c r="AU148" s="52"/>
      <c r="AV148" s="52"/>
      <c r="AW148" s="52"/>
    </row>
    <row r="149" spans="1:49" s="76" customFormat="1">
      <c r="A149" s="48"/>
      <c r="B149" s="51"/>
      <c r="C149" s="50"/>
      <c r="D149" s="52"/>
      <c r="E149" s="52"/>
      <c r="F149" s="52"/>
      <c r="G149" s="52"/>
      <c r="H149" s="52"/>
      <c r="I149" s="52"/>
      <c r="J149" s="48"/>
      <c r="K149" s="51"/>
      <c r="L149" s="97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48"/>
      <c r="X149" s="51"/>
      <c r="Y149" s="97"/>
      <c r="Z149" s="52"/>
      <c r="AA149" s="52"/>
      <c r="AB149" s="52"/>
      <c r="AC149" s="52"/>
      <c r="AD149" s="52"/>
      <c r="AE149" s="48"/>
      <c r="AF149" s="51"/>
      <c r="AG149" s="97"/>
      <c r="AH149" s="52"/>
      <c r="AI149" s="52"/>
      <c r="AJ149" s="52"/>
      <c r="AK149" s="52"/>
      <c r="AL149" s="52"/>
      <c r="AM149" s="52"/>
      <c r="AN149" s="52"/>
      <c r="AO149" s="52"/>
      <c r="AP149" s="48"/>
      <c r="AQ149" s="51"/>
      <c r="AR149" s="97"/>
      <c r="AS149" s="52"/>
      <c r="AT149" s="52"/>
      <c r="AU149" s="52"/>
      <c r="AV149" s="52"/>
      <c r="AW149" s="52"/>
    </row>
    <row r="150" spans="1:49" s="76" customFormat="1">
      <c r="A150" s="48"/>
      <c r="B150" s="51"/>
      <c r="C150" s="50"/>
      <c r="D150" s="52"/>
      <c r="E150" s="52"/>
      <c r="F150" s="52"/>
      <c r="G150" s="52"/>
      <c r="H150" s="52"/>
      <c r="I150" s="52"/>
      <c r="J150" s="48"/>
      <c r="K150" s="51"/>
      <c r="L150" s="9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48"/>
      <c r="X150" s="51"/>
      <c r="Y150" s="97"/>
      <c r="Z150" s="52"/>
      <c r="AA150" s="52"/>
      <c r="AB150" s="52"/>
      <c r="AC150" s="52"/>
      <c r="AD150" s="52"/>
      <c r="AE150" s="48"/>
      <c r="AF150" s="51"/>
      <c r="AG150" s="97"/>
      <c r="AH150" s="52"/>
      <c r="AI150" s="52"/>
      <c r="AJ150" s="52"/>
      <c r="AK150" s="52"/>
      <c r="AL150" s="52"/>
      <c r="AM150" s="52"/>
      <c r="AN150" s="52"/>
      <c r="AO150" s="52"/>
      <c r="AP150" s="48"/>
      <c r="AQ150" s="51"/>
      <c r="AR150" s="97"/>
      <c r="AS150" s="52"/>
      <c r="AT150" s="52"/>
      <c r="AU150" s="52"/>
      <c r="AV150" s="52"/>
      <c r="AW150" s="52"/>
    </row>
    <row r="151" spans="1:49" s="76" customFormat="1">
      <c r="A151" s="48"/>
      <c r="B151" s="51"/>
      <c r="C151" s="50"/>
      <c r="D151" s="52"/>
      <c r="E151" s="52"/>
      <c r="F151" s="52"/>
      <c r="G151" s="52"/>
      <c r="H151" s="52"/>
      <c r="I151" s="52"/>
      <c r="J151" s="48"/>
      <c r="K151" s="51"/>
      <c r="L151" s="9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48"/>
      <c r="X151" s="51"/>
      <c r="Y151" s="97"/>
      <c r="Z151" s="52"/>
      <c r="AA151" s="52"/>
      <c r="AB151" s="52"/>
      <c r="AC151" s="52"/>
      <c r="AD151" s="52"/>
      <c r="AE151" s="48"/>
      <c r="AF151" s="51"/>
      <c r="AG151" s="97"/>
      <c r="AH151" s="52"/>
      <c r="AI151" s="52"/>
      <c r="AJ151" s="52"/>
      <c r="AK151" s="52"/>
      <c r="AL151" s="52"/>
      <c r="AM151" s="52"/>
      <c r="AN151" s="52"/>
      <c r="AO151" s="52"/>
      <c r="AP151" s="48"/>
      <c r="AQ151" s="51"/>
      <c r="AR151" s="97"/>
      <c r="AS151" s="52"/>
      <c r="AT151" s="52"/>
      <c r="AU151" s="52"/>
      <c r="AV151" s="52"/>
      <c r="AW151" s="52"/>
    </row>
    <row r="152" spans="1:49" s="76" customFormat="1">
      <c r="A152" s="48"/>
      <c r="B152" s="51"/>
      <c r="C152" s="50"/>
      <c r="D152" s="52"/>
      <c r="E152" s="52"/>
      <c r="F152" s="52"/>
      <c r="G152" s="52"/>
      <c r="H152" s="52"/>
      <c r="I152" s="52"/>
      <c r="J152" s="48"/>
      <c r="K152" s="51"/>
      <c r="L152" s="97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48"/>
      <c r="X152" s="51"/>
      <c r="Y152" s="97"/>
      <c r="Z152" s="52"/>
      <c r="AA152" s="52"/>
      <c r="AB152" s="52"/>
      <c r="AC152" s="52"/>
      <c r="AD152" s="52"/>
      <c r="AE152" s="48"/>
      <c r="AF152" s="51"/>
      <c r="AG152" s="97"/>
      <c r="AH152" s="52"/>
      <c r="AI152" s="52"/>
      <c r="AJ152" s="52"/>
      <c r="AK152" s="52"/>
      <c r="AL152" s="52"/>
      <c r="AM152" s="52"/>
      <c r="AN152" s="52"/>
      <c r="AO152" s="52"/>
      <c r="AP152" s="48"/>
      <c r="AQ152" s="51"/>
      <c r="AR152" s="97"/>
      <c r="AS152" s="52"/>
      <c r="AT152" s="52"/>
      <c r="AU152" s="52"/>
      <c r="AV152" s="52"/>
      <c r="AW152" s="52"/>
    </row>
    <row r="153" spans="1:49" s="76" customFormat="1">
      <c r="A153" s="48"/>
      <c r="B153" s="51"/>
      <c r="C153" s="50"/>
      <c r="D153" s="52"/>
      <c r="E153" s="52"/>
      <c r="F153" s="52"/>
      <c r="G153" s="52"/>
      <c r="H153" s="52"/>
      <c r="I153" s="52"/>
      <c r="J153" s="48"/>
      <c r="K153" s="51"/>
      <c r="L153" s="9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48"/>
      <c r="X153" s="51"/>
      <c r="Y153" s="97"/>
      <c r="Z153" s="52"/>
      <c r="AA153" s="52"/>
      <c r="AB153" s="52"/>
      <c r="AC153" s="52"/>
      <c r="AD153" s="52"/>
      <c r="AE153" s="48"/>
      <c r="AF153" s="51"/>
      <c r="AG153" s="97"/>
      <c r="AH153" s="52"/>
      <c r="AI153" s="52"/>
      <c r="AJ153" s="52"/>
      <c r="AK153" s="52"/>
      <c r="AL153" s="52"/>
      <c r="AM153" s="52"/>
      <c r="AN153" s="52"/>
      <c r="AO153" s="52"/>
      <c r="AP153" s="48"/>
      <c r="AQ153" s="51"/>
      <c r="AR153" s="97"/>
      <c r="AS153" s="52"/>
      <c r="AT153" s="52"/>
      <c r="AU153" s="52"/>
      <c r="AV153" s="52"/>
      <c r="AW153" s="52"/>
    </row>
    <row r="154" spans="1:49" s="76" customFormat="1">
      <c r="A154" s="48"/>
      <c r="B154" s="51"/>
      <c r="C154" s="50"/>
      <c r="D154" s="52"/>
      <c r="E154" s="52"/>
      <c r="F154" s="52"/>
      <c r="G154" s="52"/>
      <c r="H154" s="52"/>
      <c r="I154" s="52"/>
      <c r="J154" s="48"/>
      <c r="K154" s="51"/>
      <c r="L154" s="9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48"/>
      <c r="X154" s="51"/>
      <c r="Y154" s="97"/>
      <c r="Z154" s="52"/>
      <c r="AA154" s="52"/>
      <c r="AB154" s="52"/>
      <c r="AC154" s="52"/>
      <c r="AD154" s="52"/>
      <c r="AE154" s="48"/>
      <c r="AF154" s="51"/>
      <c r="AG154" s="97"/>
      <c r="AH154" s="52"/>
      <c r="AI154" s="52"/>
      <c r="AJ154" s="52"/>
      <c r="AK154" s="52"/>
      <c r="AL154" s="52"/>
      <c r="AM154" s="52"/>
      <c r="AN154" s="52"/>
      <c r="AO154" s="52"/>
      <c r="AP154" s="48"/>
      <c r="AQ154" s="51"/>
      <c r="AR154" s="97"/>
      <c r="AS154" s="52"/>
      <c r="AT154" s="52"/>
      <c r="AU154" s="52"/>
      <c r="AV154" s="52"/>
      <c r="AW154" s="52"/>
    </row>
    <row r="155" spans="1:49" s="76" customFormat="1">
      <c r="A155" s="48"/>
      <c r="B155" s="51"/>
      <c r="C155" s="50"/>
      <c r="D155" s="52"/>
      <c r="E155" s="52"/>
      <c r="F155" s="52"/>
      <c r="G155" s="52"/>
      <c r="H155" s="52"/>
      <c r="I155" s="52"/>
      <c r="J155" s="48"/>
      <c r="K155" s="51"/>
      <c r="L155" s="97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48"/>
      <c r="X155" s="51"/>
      <c r="Y155" s="97"/>
      <c r="Z155" s="52"/>
      <c r="AA155" s="52"/>
      <c r="AB155" s="52"/>
      <c r="AC155" s="52"/>
      <c r="AD155" s="52"/>
      <c r="AE155" s="48"/>
      <c r="AF155" s="51"/>
      <c r="AG155" s="97"/>
      <c r="AH155" s="52"/>
      <c r="AI155" s="52"/>
      <c r="AJ155" s="52"/>
      <c r="AK155" s="52"/>
      <c r="AL155" s="52"/>
      <c r="AM155" s="52"/>
      <c r="AN155" s="52"/>
      <c r="AO155" s="52"/>
      <c r="AP155" s="48"/>
      <c r="AQ155" s="51"/>
      <c r="AR155" s="97"/>
      <c r="AS155" s="52"/>
      <c r="AT155" s="52"/>
      <c r="AU155" s="52"/>
      <c r="AV155" s="52"/>
      <c r="AW155" s="52"/>
    </row>
    <row r="156" spans="1:49" s="76" customFormat="1">
      <c r="A156" s="48"/>
      <c r="B156" s="51"/>
      <c r="C156" s="50"/>
      <c r="D156" s="52"/>
      <c r="E156" s="52"/>
      <c r="F156" s="52"/>
      <c r="G156" s="52"/>
      <c r="H156" s="52"/>
      <c r="I156" s="52"/>
      <c r="J156" s="48"/>
      <c r="K156" s="51"/>
      <c r="L156" s="97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48"/>
      <c r="X156" s="51"/>
      <c r="Y156" s="97"/>
      <c r="Z156" s="52"/>
      <c r="AA156" s="52"/>
      <c r="AB156" s="52"/>
      <c r="AC156" s="52"/>
      <c r="AD156" s="52"/>
      <c r="AE156" s="48"/>
      <c r="AF156" s="51"/>
      <c r="AG156" s="97"/>
      <c r="AH156" s="52"/>
      <c r="AI156" s="52"/>
      <c r="AJ156" s="52"/>
      <c r="AK156" s="52"/>
      <c r="AL156" s="52"/>
      <c r="AM156" s="52"/>
      <c r="AN156" s="52"/>
      <c r="AO156" s="52"/>
      <c r="AP156" s="48"/>
      <c r="AQ156" s="51"/>
      <c r="AR156" s="97"/>
      <c r="AS156" s="52"/>
      <c r="AT156" s="52"/>
      <c r="AU156" s="52"/>
      <c r="AV156" s="52"/>
      <c r="AW156" s="52"/>
    </row>
    <row r="157" spans="1:49" s="76" customFormat="1">
      <c r="A157" s="48"/>
      <c r="B157" s="51"/>
      <c r="C157" s="50"/>
      <c r="D157" s="52"/>
      <c r="E157" s="52"/>
      <c r="F157" s="52"/>
      <c r="G157" s="52"/>
      <c r="H157" s="52"/>
      <c r="I157" s="52"/>
      <c r="J157" s="48"/>
      <c r="K157" s="51"/>
      <c r="L157" s="97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48"/>
      <c r="X157" s="51"/>
      <c r="Y157" s="97"/>
      <c r="Z157" s="52"/>
      <c r="AA157" s="52"/>
      <c r="AB157" s="52"/>
      <c r="AC157" s="52"/>
      <c r="AD157" s="52"/>
      <c r="AE157" s="48"/>
      <c r="AF157" s="51"/>
      <c r="AG157" s="97"/>
      <c r="AH157" s="52"/>
      <c r="AI157" s="52"/>
      <c r="AJ157" s="52"/>
      <c r="AK157" s="52"/>
      <c r="AL157" s="52"/>
      <c r="AM157" s="52"/>
      <c r="AN157" s="52"/>
      <c r="AO157" s="52"/>
      <c r="AP157" s="48"/>
      <c r="AQ157" s="51"/>
      <c r="AR157" s="97"/>
      <c r="AS157" s="52"/>
      <c r="AT157" s="52"/>
      <c r="AU157" s="52"/>
      <c r="AV157" s="52"/>
      <c r="AW157" s="52"/>
    </row>
    <row r="158" spans="1:49" s="76" customFormat="1">
      <c r="A158" s="48"/>
      <c r="B158" s="51"/>
      <c r="C158" s="50"/>
      <c r="D158" s="52"/>
      <c r="E158" s="52"/>
      <c r="F158" s="52"/>
      <c r="G158" s="52"/>
      <c r="H158" s="52"/>
      <c r="I158" s="52"/>
      <c r="J158" s="48"/>
      <c r="K158" s="51"/>
      <c r="L158" s="97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48"/>
      <c r="X158" s="51"/>
      <c r="Y158" s="97"/>
      <c r="Z158" s="52"/>
      <c r="AA158" s="52"/>
      <c r="AB158" s="52"/>
      <c r="AC158" s="52"/>
      <c r="AD158" s="52"/>
      <c r="AE158" s="48"/>
      <c r="AF158" s="51"/>
      <c r="AG158" s="97"/>
      <c r="AH158" s="52"/>
      <c r="AI158" s="52"/>
      <c r="AJ158" s="52"/>
      <c r="AK158" s="52"/>
      <c r="AL158" s="52"/>
      <c r="AM158" s="52"/>
      <c r="AN158" s="52"/>
      <c r="AO158" s="52"/>
      <c r="AP158" s="48"/>
      <c r="AQ158" s="51"/>
      <c r="AR158" s="97"/>
      <c r="AS158" s="52"/>
      <c r="AT158" s="52"/>
      <c r="AU158" s="52"/>
      <c r="AV158" s="52"/>
      <c r="AW158" s="52"/>
    </row>
    <row r="159" spans="1:49" s="76" customFormat="1">
      <c r="A159" s="48"/>
      <c r="B159" s="51"/>
      <c r="C159" s="50"/>
      <c r="D159" s="52"/>
      <c r="E159" s="52"/>
      <c r="F159" s="52"/>
      <c r="G159" s="52"/>
      <c r="H159" s="52"/>
      <c r="I159" s="52"/>
      <c r="J159" s="48"/>
      <c r="K159" s="51"/>
      <c r="L159" s="97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48"/>
      <c r="X159" s="51"/>
      <c r="Y159" s="97"/>
      <c r="Z159" s="52"/>
      <c r="AA159" s="52"/>
      <c r="AB159" s="52"/>
      <c r="AC159" s="52"/>
      <c r="AD159" s="52"/>
      <c r="AE159" s="48"/>
      <c r="AF159" s="51"/>
      <c r="AG159" s="97"/>
      <c r="AH159" s="52"/>
      <c r="AI159" s="52"/>
      <c r="AJ159" s="52"/>
      <c r="AK159" s="52"/>
      <c r="AL159" s="52"/>
      <c r="AM159" s="52"/>
      <c r="AN159" s="52"/>
      <c r="AO159" s="52"/>
      <c r="AP159" s="48"/>
      <c r="AQ159" s="51"/>
      <c r="AR159" s="97"/>
      <c r="AS159" s="52"/>
      <c r="AT159" s="52"/>
      <c r="AU159" s="52"/>
      <c r="AV159" s="52"/>
      <c r="AW159" s="52"/>
    </row>
    <row r="160" spans="1:49" s="76" customFormat="1">
      <c r="A160" s="48"/>
      <c r="B160" s="51"/>
      <c r="C160" s="50"/>
      <c r="D160" s="52"/>
      <c r="E160" s="52"/>
      <c r="F160" s="52"/>
      <c r="G160" s="52"/>
      <c r="H160" s="52"/>
      <c r="I160" s="52"/>
      <c r="J160" s="48"/>
      <c r="K160" s="51"/>
      <c r="L160" s="97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48"/>
      <c r="X160" s="51"/>
      <c r="Y160" s="97"/>
      <c r="Z160" s="52"/>
      <c r="AA160" s="52"/>
      <c r="AB160" s="52"/>
      <c r="AC160" s="52"/>
      <c r="AD160" s="52"/>
      <c r="AE160" s="48"/>
      <c r="AF160" s="51"/>
      <c r="AG160" s="97"/>
      <c r="AH160" s="52"/>
      <c r="AI160" s="52"/>
      <c r="AJ160" s="52"/>
      <c r="AK160" s="52"/>
      <c r="AL160" s="52"/>
      <c r="AM160" s="52"/>
      <c r="AN160" s="52"/>
      <c r="AO160" s="52"/>
      <c r="AP160" s="48"/>
      <c r="AQ160" s="51"/>
      <c r="AR160" s="97"/>
      <c r="AS160" s="52"/>
      <c r="AT160" s="52"/>
      <c r="AU160" s="52"/>
      <c r="AV160" s="52"/>
      <c r="AW160" s="52"/>
    </row>
    <row r="161" spans="1:49" s="76" customFormat="1">
      <c r="A161" s="48"/>
      <c r="B161" s="51"/>
      <c r="C161" s="50"/>
      <c r="D161" s="52"/>
      <c r="E161" s="52"/>
      <c r="F161" s="52"/>
      <c r="G161" s="52"/>
      <c r="H161" s="52"/>
      <c r="I161" s="52"/>
      <c r="J161" s="48"/>
      <c r="K161" s="51"/>
      <c r="L161" s="97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8"/>
      <c r="X161" s="51"/>
      <c r="Y161" s="97"/>
      <c r="Z161" s="52"/>
      <c r="AA161" s="52"/>
      <c r="AB161" s="52"/>
      <c r="AC161" s="52"/>
      <c r="AD161" s="52"/>
      <c r="AE161" s="48"/>
      <c r="AF161" s="51"/>
      <c r="AG161" s="97"/>
      <c r="AH161" s="52"/>
      <c r="AI161" s="52"/>
      <c r="AJ161" s="52"/>
      <c r="AK161" s="52"/>
      <c r="AL161" s="52"/>
      <c r="AM161" s="52"/>
      <c r="AN161" s="52"/>
      <c r="AO161" s="52"/>
      <c r="AP161" s="48"/>
      <c r="AQ161" s="51"/>
      <c r="AR161" s="97"/>
      <c r="AS161" s="52"/>
      <c r="AT161" s="52"/>
      <c r="AU161" s="52"/>
      <c r="AV161" s="52"/>
      <c r="AW161" s="52"/>
    </row>
    <row r="162" spans="1:49" s="76" customFormat="1">
      <c r="A162" s="48"/>
      <c r="B162" s="51"/>
      <c r="C162" s="50"/>
      <c r="D162" s="52"/>
      <c r="E162" s="52"/>
      <c r="F162" s="52"/>
      <c r="G162" s="52"/>
      <c r="H162" s="52"/>
      <c r="I162" s="52"/>
      <c r="J162" s="48"/>
      <c r="K162" s="51"/>
      <c r="L162" s="9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8"/>
      <c r="X162" s="51"/>
      <c r="Y162" s="97"/>
      <c r="Z162" s="52"/>
      <c r="AA162" s="52"/>
      <c r="AB162" s="52"/>
      <c r="AC162" s="52"/>
      <c r="AD162" s="52"/>
      <c r="AE162" s="48"/>
      <c r="AF162" s="51"/>
      <c r="AG162" s="97"/>
      <c r="AH162" s="52"/>
      <c r="AI162" s="52"/>
      <c r="AJ162" s="52"/>
      <c r="AK162" s="52"/>
      <c r="AL162" s="52"/>
      <c r="AM162" s="52"/>
      <c r="AN162" s="52"/>
      <c r="AO162" s="52"/>
      <c r="AP162" s="48"/>
      <c r="AQ162" s="51"/>
      <c r="AR162" s="97"/>
      <c r="AS162" s="52"/>
      <c r="AT162" s="52"/>
      <c r="AU162" s="52"/>
      <c r="AV162" s="52"/>
      <c r="AW162" s="52"/>
    </row>
    <row r="163" spans="1:49" s="76" customFormat="1">
      <c r="A163" s="48"/>
      <c r="B163" s="51"/>
      <c r="C163" s="50"/>
      <c r="D163" s="52"/>
      <c r="E163" s="52"/>
      <c r="F163" s="52"/>
      <c r="G163" s="52"/>
      <c r="H163" s="52"/>
      <c r="I163" s="52"/>
      <c r="J163" s="48"/>
      <c r="K163" s="51"/>
      <c r="L163" s="9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8"/>
      <c r="X163" s="51"/>
      <c r="Y163" s="97"/>
      <c r="Z163" s="52"/>
      <c r="AA163" s="52"/>
      <c r="AB163" s="52"/>
      <c r="AC163" s="52"/>
      <c r="AD163" s="52"/>
      <c r="AE163" s="48"/>
      <c r="AF163" s="51"/>
      <c r="AG163" s="97"/>
      <c r="AH163" s="52"/>
      <c r="AI163" s="52"/>
      <c r="AJ163" s="52"/>
      <c r="AK163" s="52"/>
      <c r="AL163" s="52"/>
      <c r="AM163" s="52"/>
      <c r="AN163" s="52"/>
      <c r="AO163" s="52"/>
      <c r="AP163" s="48"/>
      <c r="AQ163" s="51"/>
      <c r="AR163" s="97"/>
      <c r="AS163" s="52"/>
      <c r="AT163" s="52"/>
      <c r="AU163" s="52"/>
      <c r="AV163" s="52"/>
      <c r="AW163" s="52"/>
    </row>
    <row r="164" spans="1:49" s="76" customFormat="1">
      <c r="A164" s="48"/>
      <c r="B164" s="51"/>
      <c r="C164" s="50"/>
      <c r="D164" s="52"/>
      <c r="E164" s="52"/>
      <c r="F164" s="52"/>
      <c r="G164" s="52"/>
      <c r="H164" s="52"/>
      <c r="I164" s="52"/>
      <c r="J164" s="48"/>
      <c r="K164" s="51"/>
      <c r="L164" s="97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8"/>
      <c r="X164" s="51"/>
      <c r="Y164" s="97"/>
      <c r="Z164" s="52"/>
      <c r="AA164" s="52"/>
      <c r="AB164" s="52"/>
      <c r="AC164" s="52"/>
      <c r="AD164" s="52"/>
      <c r="AE164" s="48"/>
      <c r="AF164" s="51"/>
      <c r="AG164" s="97"/>
      <c r="AH164" s="52"/>
      <c r="AI164" s="52"/>
      <c r="AJ164" s="52"/>
      <c r="AK164" s="52"/>
      <c r="AL164" s="52"/>
      <c r="AM164" s="52"/>
      <c r="AN164" s="52"/>
      <c r="AO164" s="52"/>
      <c r="AP164" s="48"/>
      <c r="AQ164" s="51"/>
      <c r="AR164" s="97"/>
      <c r="AS164" s="52"/>
      <c r="AT164" s="52"/>
      <c r="AU164" s="52"/>
      <c r="AV164" s="52"/>
      <c r="AW164" s="52"/>
    </row>
    <row r="165" spans="1:49" s="76" customFormat="1">
      <c r="A165" s="48"/>
      <c r="B165" s="51"/>
      <c r="C165" s="50"/>
      <c r="D165" s="52"/>
      <c r="E165" s="52"/>
      <c r="F165" s="52"/>
      <c r="G165" s="52"/>
      <c r="H165" s="52"/>
      <c r="I165" s="52"/>
      <c r="J165" s="48"/>
      <c r="K165" s="51"/>
      <c r="L165" s="97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48"/>
      <c r="X165" s="51"/>
      <c r="Y165" s="97"/>
      <c r="Z165" s="52"/>
      <c r="AA165" s="52"/>
      <c r="AB165" s="52"/>
      <c r="AC165" s="52"/>
      <c r="AD165" s="52"/>
      <c r="AE165" s="48"/>
      <c r="AF165" s="51"/>
      <c r="AG165" s="97"/>
      <c r="AH165" s="52"/>
      <c r="AI165" s="52"/>
      <c r="AJ165" s="52"/>
      <c r="AK165" s="52"/>
      <c r="AL165" s="52"/>
      <c r="AM165" s="52"/>
      <c r="AN165" s="52"/>
      <c r="AO165" s="52"/>
      <c r="AP165" s="48"/>
      <c r="AQ165" s="51"/>
      <c r="AR165" s="97"/>
      <c r="AS165" s="52"/>
      <c r="AT165" s="52"/>
      <c r="AU165" s="52"/>
      <c r="AV165" s="52"/>
      <c r="AW165" s="52"/>
    </row>
    <row r="166" spans="1:49" s="76" customFormat="1">
      <c r="A166" s="48"/>
      <c r="B166" s="51"/>
      <c r="C166" s="50"/>
      <c r="D166" s="52"/>
      <c r="E166" s="52"/>
      <c r="F166" s="52"/>
      <c r="G166" s="52"/>
      <c r="H166" s="52"/>
      <c r="I166" s="52"/>
      <c r="J166" s="48"/>
      <c r="K166" s="51"/>
      <c r="L166" s="97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48"/>
      <c r="X166" s="51"/>
      <c r="Y166" s="97"/>
      <c r="Z166" s="52"/>
      <c r="AA166" s="52"/>
      <c r="AB166" s="52"/>
      <c r="AC166" s="52"/>
      <c r="AD166" s="52"/>
      <c r="AE166" s="48"/>
      <c r="AF166" s="51"/>
      <c r="AG166" s="97"/>
      <c r="AH166" s="52"/>
      <c r="AI166" s="52"/>
      <c r="AJ166" s="52"/>
      <c r="AK166" s="52"/>
      <c r="AL166" s="52"/>
      <c r="AM166" s="52"/>
      <c r="AN166" s="52"/>
      <c r="AO166" s="52"/>
      <c r="AP166" s="48"/>
      <c r="AQ166" s="51"/>
      <c r="AR166" s="97"/>
      <c r="AS166" s="52"/>
      <c r="AT166" s="52"/>
      <c r="AU166" s="52"/>
      <c r="AV166" s="52"/>
      <c r="AW166" s="52"/>
    </row>
    <row r="167" spans="1:49" s="76" customFormat="1">
      <c r="A167" s="48"/>
      <c r="B167" s="51"/>
      <c r="C167" s="50"/>
      <c r="D167" s="52"/>
      <c r="E167" s="52"/>
      <c r="F167" s="52"/>
      <c r="G167" s="52"/>
      <c r="H167" s="52"/>
      <c r="I167" s="52"/>
      <c r="J167" s="48"/>
      <c r="K167" s="51"/>
      <c r="L167" s="97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48"/>
      <c r="X167" s="51"/>
      <c r="Y167" s="97"/>
      <c r="Z167" s="52"/>
      <c r="AA167" s="52"/>
      <c r="AB167" s="52"/>
      <c r="AC167" s="52"/>
      <c r="AD167" s="52"/>
      <c r="AE167" s="48"/>
      <c r="AF167" s="51"/>
      <c r="AG167" s="97"/>
      <c r="AH167" s="52"/>
      <c r="AI167" s="52"/>
      <c r="AJ167" s="52"/>
      <c r="AK167" s="52"/>
      <c r="AL167" s="52"/>
      <c r="AM167" s="52"/>
      <c r="AN167" s="52"/>
      <c r="AO167" s="52"/>
      <c r="AP167" s="48"/>
      <c r="AQ167" s="51"/>
      <c r="AR167" s="97"/>
      <c r="AS167" s="52"/>
      <c r="AT167" s="52"/>
      <c r="AU167" s="52"/>
      <c r="AV167" s="52"/>
      <c r="AW167" s="52"/>
    </row>
    <row r="168" spans="1:49" s="76" customFormat="1">
      <c r="A168" s="48"/>
      <c r="B168" s="51"/>
      <c r="C168" s="50"/>
      <c r="D168" s="52"/>
      <c r="E168" s="52"/>
      <c r="F168" s="52"/>
      <c r="G168" s="52"/>
      <c r="H168" s="52"/>
      <c r="I168" s="52"/>
      <c r="J168" s="48"/>
      <c r="K168" s="51"/>
      <c r="L168" s="97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48"/>
      <c r="X168" s="51"/>
      <c r="Y168" s="97"/>
      <c r="Z168" s="52"/>
      <c r="AA168" s="52"/>
      <c r="AB168" s="52"/>
      <c r="AC168" s="52"/>
      <c r="AD168" s="52"/>
      <c r="AE168" s="48"/>
      <c r="AF168" s="51"/>
      <c r="AG168" s="97"/>
      <c r="AH168" s="52"/>
      <c r="AI168" s="52"/>
      <c r="AJ168" s="52"/>
      <c r="AK168" s="52"/>
      <c r="AL168" s="52"/>
      <c r="AM168" s="52"/>
      <c r="AN168" s="52"/>
      <c r="AO168" s="52"/>
      <c r="AP168" s="48"/>
      <c r="AQ168" s="51"/>
      <c r="AR168" s="97"/>
      <c r="AS168" s="52"/>
      <c r="AT168" s="52"/>
      <c r="AU168" s="52"/>
      <c r="AV168" s="52"/>
      <c r="AW168" s="52"/>
    </row>
    <row r="169" spans="1:49" s="76" customFormat="1">
      <c r="A169" s="48"/>
      <c r="B169" s="51"/>
      <c r="C169" s="50"/>
      <c r="D169" s="52"/>
      <c r="E169" s="52"/>
      <c r="F169" s="52"/>
      <c r="G169" s="52"/>
      <c r="H169" s="52"/>
      <c r="I169" s="52"/>
      <c r="J169" s="48"/>
      <c r="K169" s="51"/>
      <c r="L169" s="97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48"/>
      <c r="X169" s="51"/>
      <c r="Y169" s="97"/>
      <c r="Z169" s="52"/>
      <c r="AA169" s="52"/>
      <c r="AB169" s="52"/>
      <c r="AC169" s="52"/>
      <c r="AD169" s="52"/>
      <c r="AE169" s="48"/>
      <c r="AF169" s="51"/>
      <c r="AG169" s="97"/>
      <c r="AH169" s="52"/>
      <c r="AI169" s="52"/>
      <c r="AJ169" s="52"/>
      <c r="AK169" s="52"/>
      <c r="AL169" s="52"/>
      <c r="AM169" s="52"/>
      <c r="AN169" s="52"/>
      <c r="AO169" s="52"/>
      <c r="AP169" s="48"/>
      <c r="AQ169" s="51"/>
      <c r="AR169" s="97"/>
      <c r="AS169" s="52"/>
      <c r="AT169" s="52"/>
      <c r="AU169" s="52"/>
      <c r="AV169" s="52"/>
      <c r="AW169" s="52"/>
    </row>
    <row r="170" spans="1:49" s="76" customFormat="1">
      <c r="A170" s="48"/>
      <c r="B170" s="51"/>
      <c r="C170" s="50"/>
      <c r="D170" s="52"/>
      <c r="E170" s="52"/>
      <c r="F170" s="52"/>
      <c r="G170" s="52"/>
      <c r="H170" s="52"/>
      <c r="I170" s="52"/>
      <c r="J170" s="48"/>
      <c r="K170" s="51"/>
      <c r="L170" s="9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48"/>
      <c r="X170" s="51"/>
      <c r="Y170" s="97"/>
      <c r="Z170" s="52"/>
      <c r="AA170" s="52"/>
      <c r="AB170" s="52"/>
      <c r="AC170" s="52"/>
      <c r="AD170" s="52"/>
      <c r="AE170" s="48"/>
      <c r="AF170" s="51"/>
      <c r="AG170" s="97"/>
      <c r="AH170" s="52"/>
      <c r="AI170" s="52"/>
      <c r="AJ170" s="52"/>
      <c r="AK170" s="52"/>
      <c r="AL170" s="52"/>
      <c r="AM170" s="52"/>
      <c r="AN170" s="52"/>
      <c r="AO170" s="52"/>
      <c r="AP170" s="48"/>
      <c r="AQ170" s="51"/>
      <c r="AR170" s="97"/>
      <c r="AS170" s="52"/>
      <c r="AT170" s="52"/>
      <c r="AU170" s="52"/>
      <c r="AV170" s="52"/>
      <c r="AW170" s="52"/>
    </row>
    <row r="171" spans="1:49" s="76" customFormat="1">
      <c r="A171" s="48"/>
      <c r="B171" s="51"/>
      <c r="C171" s="50"/>
      <c r="D171" s="52"/>
      <c r="E171" s="52"/>
      <c r="F171" s="52"/>
      <c r="G171" s="52"/>
      <c r="H171" s="52"/>
      <c r="I171" s="52"/>
      <c r="J171" s="48"/>
      <c r="K171" s="51"/>
      <c r="L171" s="9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48"/>
      <c r="X171" s="51"/>
      <c r="Y171" s="97"/>
      <c r="Z171" s="52"/>
      <c r="AA171" s="52"/>
      <c r="AB171" s="52"/>
      <c r="AC171" s="52"/>
      <c r="AD171" s="52"/>
      <c r="AE171" s="48"/>
      <c r="AF171" s="51"/>
      <c r="AG171" s="97"/>
      <c r="AH171" s="52"/>
      <c r="AI171" s="52"/>
      <c r="AJ171" s="52"/>
      <c r="AK171" s="52"/>
      <c r="AL171" s="52"/>
      <c r="AM171" s="52"/>
      <c r="AN171" s="52"/>
      <c r="AO171" s="52"/>
      <c r="AP171" s="48"/>
      <c r="AQ171" s="51"/>
      <c r="AR171" s="97"/>
      <c r="AS171" s="52"/>
      <c r="AT171" s="52"/>
      <c r="AU171" s="52"/>
      <c r="AV171" s="52"/>
      <c r="AW171" s="52"/>
    </row>
    <row r="172" spans="1:49" s="76" customFormat="1">
      <c r="A172" s="48"/>
      <c r="B172" s="51"/>
      <c r="C172" s="50"/>
      <c r="D172" s="52"/>
      <c r="E172" s="52"/>
      <c r="F172" s="52"/>
      <c r="G172" s="52"/>
      <c r="H172" s="52"/>
      <c r="I172" s="52"/>
      <c r="J172" s="48"/>
      <c r="K172" s="51"/>
      <c r="L172" s="97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48"/>
      <c r="X172" s="51"/>
      <c r="Y172" s="97"/>
      <c r="Z172" s="52"/>
      <c r="AA172" s="52"/>
      <c r="AB172" s="52"/>
      <c r="AC172" s="52"/>
      <c r="AD172" s="52"/>
      <c r="AE172" s="48"/>
      <c r="AF172" s="51"/>
      <c r="AG172" s="97"/>
      <c r="AH172" s="52"/>
      <c r="AI172" s="52"/>
      <c r="AJ172" s="52"/>
      <c r="AK172" s="52"/>
      <c r="AL172" s="52"/>
      <c r="AM172" s="52"/>
      <c r="AN172" s="52"/>
      <c r="AO172" s="52"/>
      <c r="AP172" s="48"/>
      <c r="AQ172" s="51"/>
      <c r="AR172" s="97"/>
      <c r="AS172" s="52"/>
      <c r="AT172" s="52"/>
      <c r="AU172" s="52"/>
      <c r="AV172" s="52"/>
      <c r="AW172" s="52"/>
    </row>
    <row r="173" spans="1:49" s="76" customFormat="1">
      <c r="A173" s="48"/>
      <c r="B173" s="51"/>
      <c r="C173" s="50"/>
      <c r="D173" s="52"/>
      <c r="E173" s="52"/>
      <c r="F173" s="52"/>
      <c r="G173" s="52"/>
      <c r="H173" s="52"/>
      <c r="I173" s="52"/>
      <c r="J173" s="48"/>
      <c r="K173" s="51"/>
      <c r="L173" s="9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48"/>
      <c r="X173" s="51"/>
      <c r="Y173" s="97"/>
      <c r="Z173" s="52"/>
      <c r="AA173" s="52"/>
      <c r="AB173" s="52"/>
      <c r="AC173" s="52"/>
      <c r="AD173" s="52"/>
      <c r="AE173" s="48"/>
      <c r="AF173" s="51"/>
      <c r="AG173" s="97"/>
      <c r="AH173" s="52"/>
      <c r="AI173" s="52"/>
      <c r="AJ173" s="52"/>
      <c r="AK173" s="52"/>
      <c r="AL173" s="52"/>
      <c r="AM173" s="52"/>
      <c r="AN173" s="52"/>
      <c r="AO173" s="52"/>
      <c r="AP173" s="48"/>
      <c r="AQ173" s="51"/>
      <c r="AR173" s="97"/>
      <c r="AS173" s="52"/>
      <c r="AT173" s="52"/>
      <c r="AU173" s="52"/>
      <c r="AV173" s="52"/>
      <c r="AW173" s="52"/>
    </row>
    <row r="174" spans="1:49" s="76" customFormat="1">
      <c r="A174" s="48"/>
      <c r="B174" s="51"/>
      <c r="C174" s="50"/>
      <c r="D174" s="52"/>
      <c r="E174" s="52"/>
      <c r="F174" s="52"/>
      <c r="G174" s="52"/>
      <c r="H174" s="52"/>
      <c r="I174" s="52"/>
      <c r="J174" s="48"/>
      <c r="K174" s="51"/>
      <c r="L174" s="9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48"/>
      <c r="X174" s="51"/>
      <c r="Y174" s="97"/>
      <c r="Z174" s="52"/>
      <c r="AA174" s="52"/>
      <c r="AB174" s="52"/>
      <c r="AC174" s="52"/>
      <c r="AD174" s="52"/>
      <c r="AE174" s="48"/>
      <c r="AF174" s="51"/>
      <c r="AG174" s="97"/>
      <c r="AH174" s="52"/>
      <c r="AI174" s="52"/>
      <c r="AJ174" s="52"/>
      <c r="AK174" s="52"/>
      <c r="AL174" s="52"/>
      <c r="AM174" s="52"/>
      <c r="AN174" s="52"/>
      <c r="AO174" s="52"/>
      <c r="AP174" s="48"/>
      <c r="AQ174" s="51"/>
      <c r="AR174" s="97"/>
      <c r="AS174" s="52"/>
      <c r="AT174" s="52"/>
      <c r="AU174" s="52"/>
      <c r="AV174" s="52"/>
      <c r="AW174" s="52"/>
    </row>
    <row r="175" spans="1:49" s="76" customFormat="1">
      <c r="A175" s="48"/>
      <c r="B175" s="51"/>
      <c r="C175" s="50"/>
      <c r="D175" s="52"/>
      <c r="E175" s="52"/>
      <c r="F175" s="52"/>
      <c r="G175" s="52"/>
      <c r="H175" s="52"/>
      <c r="I175" s="52"/>
      <c r="J175" s="48"/>
      <c r="K175" s="51"/>
      <c r="L175" s="97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48"/>
      <c r="X175" s="51"/>
      <c r="Y175" s="97"/>
      <c r="Z175" s="52"/>
      <c r="AA175" s="52"/>
      <c r="AB175" s="52"/>
      <c r="AC175" s="52"/>
      <c r="AD175" s="52"/>
      <c r="AE175" s="48"/>
      <c r="AF175" s="51"/>
      <c r="AG175" s="97"/>
      <c r="AH175" s="52"/>
      <c r="AI175" s="52"/>
      <c r="AJ175" s="52"/>
      <c r="AK175" s="52"/>
      <c r="AL175" s="52"/>
      <c r="AM175" s="52"/>
      <c r="AN175" s="52"/>
      <c r="AO175" s="52"/>
      <c r="AP175" s="48"/>
      <c r="AQ175" s="51"/>
      <c r="AR175" s="97"/>
      <c r="AS175" s="52"/>
      <c r="AT175" s="52"/>
      <c r="AU175" s="52"/>
      <c r="AV175" s="52"/>
      <c r="AW175" s="52"/>
    </row>
    <row r="176" spans="1:49" s="76" customFormat="1">
      <c r="A176" s="48"/>
      <c r="B176" s="51"/>
      <c r="C176" s="50"/>
      <c r="D176" s="52"/>
      <c r="E176" s="52"/>
      <c r="F176" s="52"/>
      <c r="G176" s="52"/>
      <c r="H176" s="52"/>
      <c r="I176" s="52"/>
      <c r="J176" s="48"/>
      <c r="K176" s="51"/>
      <c r="L176" s="97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48"/>
      <c r="X176" s="51"/>
      <c r="Y176" s="97"/>
      <c r="Z176" s="52"/>
      <c r="AA176" s="52"/>
      <c r="AB176" s="52"/>
      <c r="AC176" s="52"/>
      <c r="AD176" s="52"/>
      <c r="AE176" s="48"/>
      <c r="AF176" s="51"/>
      <c r="AG176" s="97"/>
      <c r="AH176" s="52"/>
      <c r="AI176" s="52"/>
      <c r="AJ176" s="52"/>
      <c r="AK176" s="52"/>
      <c r="AL176" s="52"/>
      <c r="AM176" s="52"/>
      <c r="AN176" s="52"/>
      <c r="AO176" s="52"/>
      <c r="AP176" s="48"/>
      <c r="AQ176" s="51"/>
      <c r="AR176" s="97"/>
      <c r="AS176" s="52"/>
      <c r="AT176" s="52"/>
      <c r="AU176" s="52"/>
      <c r="AV176" s="52"/>
      <c r="AW176" s="52"/>
    </row>
    <row r="177" spans="1:49" s="76" customFormat="1">
      <c r="A177" s="48"/>
      <c r="B177" s="51"/>
      <c r="C177" s="50"/>
      <c r="D177" s="52"/>
      <c r="E177" s="52"/>
      <c r="F177" s="52"/>
      <c r="G177" s="52"/>
      <c r="H177" s="52"/>
      <c r="I177" s="52"/>
      <c r="J177" s="48"/>
      <c r="K177" s="51"/>
      <c r="L177" s="97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48"/>
      <c r="X177" s="51"/>
      <c r="Y177" s="97"/>
      <c r="Z177" s="52"/>
      <c r="AA177" s="52"/>
      <c r="AB177" s="52"/>
      <c r="AC177" s="52"/>
      <c r="AD177" s="52"/>
      <c r="AE177" s="48"/>
      <c r="AF177" s="51"/>
      <c r="AG177" s="97"/>
      <c r="AH177" s="52"/>
      <c r="AI177" s="52"/>
      <c r="AJ177" s="52"/>
      <c r="AK177" s="52"/>
      <c r="AL177" s="52"/>
      <c r="AM177" s="52"/>
      <c r="AN177" s="52"/>
      <c r="AO177" s="52"/>
      <c r="AP177" s="48"/>
      <c r="AQ177" s="51"/>
      <c r="AR177" s="97"/>
      <c r="AS177" s="52"/>
      <c r="AT177" s="52"/>
      <c r="AU177" s="52"/>
      <c r="AV177" s="52"/>
      <c r="AW177" s="52"/>
    </row>
    <row r="178" spans="1:49" s="76" customFormat="1">
      <c r="A178" s="48"/>
      <c r="B178" s="51"/>
      <c r="C178" s="50"/>
      <c r="D178" s="52"/>
      <c r="E178" s="52"/>
      <c r="F178" s="52"/>
      <c r="G178" s="52"/>
      <c r="H178" s="52"/>
      <c r="I178" s="52"/>
      <c r="J178" s="48"/>
      <c r="K178" s="51"/>
      <c r="L178" s="97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48"/>
      <c r="X178" s="51"/>
      <c r="Y178" s="97"/>
      <c r="Z178" s="52"/>
      <c r="AA178" s="52"/>
      <c r="AB178" s="52"/>
      <c r="AC178" s="52"/>
      <c r="AD178" s="52"/>
      <c r="AE178" s="48"/>
      <c r="AF178" s="51"/>
      <c r="AG178" s="97"/>
      <c r="AH178" s="52"/>
      <c r="AI178" s="52"/>
      <c r="AJ178" s="52"/>
      <c r="AK178" s="52"/>
      <c r="AL178" s="52"/>
      <c r="AM178" s="52"/>
      <c r="AN178" s="52"/>
      <c r="AO178" s="52"/>
      <c r="AP178" s="48"/>
      <c r="AQ178" s="51"/>
      <c r="AR178" s="97"/>
      <c r="AS178" s="52"/>
      <c r="AT178" s="52"/>
      <c r="AU178" s="52"/>
      <c r="AV178" s="52"/>
      <c r="AW178" s="52"/>
    </row>
    <row r="179" spans="1:49" s="76" customFormat="1">
      <c r="A179" s="48"/>
      <c r="B179" s="51"/>
      <c r="C179" s="50"/>
      <c r="D179" s="52"/>
      <c r="E179" s="52"/>
      <c r="F179" s="52"/>
      <c r="G179" s="52"/>
      <c r="H179" s="52"/>
      <c r="I179" s="52"/>
      <c r="J179" s="48"/>
      <c r="K179" s="51"/>
      <c r="L179" s="9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48"/>
      <c r="X179" s="51"/>
      <c r="Y179" s="97"/>
      <c r="Z179" s="52"/>
      <c r="AA179" s="52"/>
      <c r="AB179" s="52"/>
      <c r="AC179" s="52"/>
      <c r="AD179" s="52"/>
      <c r="AE179" s="48"/>
      <c r="AF179" s="51"/>
      <c r="AG179" s="97"/>
      <c r="AH179" s="52"/>
      <c r="AI179" s="52"/>
      <c r="AJ179" s="52"/>
      <c r="AK179" s="52"/>
      <c r="AL179" s="52"/>
      <c r="AM179" s="52"/>
      <c r="AN179" s="52"/>
      <c r="AO179" s="52"/>
      <c r="AP179" s="48"/>
      <c r="AQ179" s="51"/>
      <c r="AR179" s="97"/>
      <c r="AS179" s="52"/>
      <c r="AT179" s="52"/>
      <c r="AU179" s="52"/>
      <c r="AV179" s="52"/>
      <c r="AW179" s="52"/>
    </row>
    <row r="180" spans="1:49" s="76" customFormat="1">
      <c r="A180" s="48"/>
      <c r="B180" s="51"/>
      <c r="C180" s="50"/>
      <c r="D180" s="52"/>
      <c r="E180" s="52"/>
      <c r="F180" s="52"/>
      <c r="G180" s="52"/>
      <c r="H180" s="52"/>
      <c r="I180" s="52"/>
      <c r="J180" s="48"/>
      <c r="K180" s="51"/>
      <c r="L180" s="9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48"/>
      <c r="X180" s="51"/>
      <c r="Y180" s="97"/>
      <c r="Z180" s="52"/>
      <c r="AA180" s="52"/>
      <c r="AB180" s="52"/>
      <c r="AC180" s="52"/>
      <c r="AD180" s="52"/>
      <c r="AE180" s="48"/>
      <c r="AF180" s="51"/>
      <c r="AG180" s="97"/>
      <c r="AH180" s="52"/>
      <c r="AI180" s="52"/>
      <c r="AJ180" s="52"/>
      <c r="AK180" s="52"/>
      <c r="AL180" s="52"/>
      <c r="AM180" s="52"/>
      <c r="AN180" s="52"/>
      <c r="AO180" s="52"/>
      <c r="AP180" s="48"/>
      <c r="AQ180" s="51"/>
      <c r="AR180" s="97"/>
      <c r="AS180" s="52"/>
      <c r="AT180" s="52"/>
      <c r="AU180" s="52"/>
      <c r="AV180" s="52"/>
      <c r="AW180" s="52"/>
    </row>
    <row r="181" spans="1:49" s="76" customFormat="1">
      <c r="A181" s="48"/>
      <c r="B181" s="51"/>
      <c r="C181" s="50"/>
      <c r="D181" s="52"/>
      <c r="E181" s="52"/>
      <c r="F181" s="52"/>
      <c r="G181" s="52"/>
      <c r="H181" s="52"/>
      <c r="I181" s="52"/>
      <c r="J181" s="48"/>
      <c r="K181" s="51"/>
      <c r="L181" s="9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8"/>
      <c r="X181" s="51"/>
      <c r="Y181" s="97"/>
      <c r="Z181" s="52"/>
      <c r="AA181" s="52"/>
      <c r="AB181" s="52"/>
      <c r="AC181" s="52"/>
      <c r="AD181" s="52"/>
      <c r="AE181" s="48"/>
      <c r="AF181" s="51"/>
      <c r="AG181" s="97"/>
      <c r="AH181" s="52"/>
      <c r="AI181" s="52"/>
      <c r="AJ181" s="52"/>
      <c r="AK181" s="52"/>
      <c r="AL181" s="52"/>
      <c r="AM181" s="52"/>
      <c r="AN181" s="52"/>
      <c r="AO181" s="52"/>
      <c r="AP181" s="48"/>
      <c r="AQ181" s="51"/>
      <c r="AR181" s="97"/>
      <c r="AS181" s="52"/>
      <c r="AT181" s="52"/>
      <c r="AU181" s="52"/>
      <c r="AV181" s="52"/>
      <c r="AW181" s="52"/>
    </row>
    <row r="182" spans="1:49" s="76" customFormat="1">
      <c r="A182" s="48"/>
      <c r="B182" s="51"/>
      <c r="C182" s="50"/>
      <c r="D182" s="52"/>
      <c r="E182" s="52"/>
      <c r="F182" s="52"/>
      <c r="G182" s="52"/>
      <c r="H182" s="52"/>
      <c r="I182" s="52"/>
      <c r="J182" s="48"/>
      <c r="K182" s="51"/>
      <c r="L182" s="9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8"/>
      <c r="X182" s="51"/>
      <c r="Y182" s="97"/>
      <c r="Z182" s="52"/>
      <c r="AA182" s="52"/>
      <c r="AB182" s="52"/>
      <c r="AC182" s="52"/>
      <c r="AD182" s="52"/>
      <c r="AE182" s="48"/>
      <c r="AF182" s="51"/>
      <c r="AG182" s="97"/>
      <c r="AH182" s="52"/>
      <c r="AI182" s="52"/>
      <c r="AJ182" s="52"/>
      <c r="AK182" s="52"/>
      <c r="AL182" s="52"/>
      <c r="AM182" s="52"/>
      <c r="AN182" s="52"/>
      <c r="AO182" s="52"/>
      <c r="AP182" s="48"/>
      <c r="AQ182" s="51"/>
      <c r="AR182" s="97"/>
      <c r="AS182" s="52"/>
      <c r="AT182" s="52"/>
      <c r="AU182" s="52"/>
      <c r="AV182" s="52"/>
      <c r="AW182" s="52"/>
    </row>
    <row r="183" spans="1:49" s="76" customFormat="1">
      <c r="A183" s="48"/>
      <c r="B183" s="51"/>
      <c r="C183" s="50"/>
      <c r="D183" s="52"/>
      <c r="E183" s="52"/>
      <c r="F183" s="52"/>
      <c r="G183" s="52"/>
      <c r="H183" s="52"/>
      <c r="I183" s="52"/>
      <c r="J183" s="48"/>
      <c r="K183" s="51"/>
      <c r="L183" s="9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8"/>
      <c r="X183" s="51"/>
      <c r="Y183" s="97"/>
      <c r="Z183" s="52"/>
      <c r="AA183" s="52"/>
      <c r="AB183" s="52"/>
      <c r="AC183" s="52"/>
      <c r="AD183" s="52"/>
      <c r="AE183" s="48"/>
      <c r="AF183" s="51"/>
      <c r="AG183" s="97"/>
      <c r="AH183" s="52"/>
      <c r="AI183" s="52"/>
      <c r="AJ183" s="52"/>
      <c r="AK183" s="52"/>
      <c r="AL183" s="52"/>
      <c r="AM183" s="52"/>
      <c r="AN183" s="52"/>
      <c r="AO183" s="52"/>
      <c r="AP183" s="48"/>
      <c r="AQ183" s="51"/>
      <c r="AR183" s="97"/>
      <c r="AS183" s="52"/>
      <c r="AT183" s="52"/>
      <c r="AU183" s="52"/>
      <c r="AV183" s="52"/>
      <c r="AW183" s="52"/>
    </row>
    <row r="184" spans="1:49" s="76" customFormat="1">
      <c r="A184" s="48"/>
      <c r="B184" s="51"/>
      <c r="C184" s="50"/>
      <c r="D184" s="52"/>
      <c r="E184" s="52"/>
      <c r="F184" s="52"/>
      <c r="G184" s="52"/>
      <c r="H184" s="52"/>
      <c r="I184" s="52"/>
      <c r="J184" s="48"/>
      <c r="K184" s="51"/>
      <c r="L184" s="9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8"/>
      <c r="X184" s="51"/>
      <c r="Y184" s="97"/>
      <c r="Z184" s="52"/>
      <c r="AA184" s="52"/>
      <c r="AB184" s="52"/>
      <c r="AC184" s="52"/>
      <c r="AD184" s="52"/>
      <c r="AE184" s="48"/>
      <c r="AF184" s="51"/>
      <c r="AG184" s="97"/>
      <c r="AH184" s="52"/>
      <c r="AI184" s="52"/>
      <c r="AJ184" s="52"/>
      <c r="AK184" s="52"/>
      <c r="AL184" s="52"/>
      <c r="AM184" s="52"/>
      <c r="AN184" s="52"/>
      <c r="AO184" s="52"/>
      <c r="AP184" s="48"/>
      <c r="AQ184" s="51"/>
      <c r="AR184" s="97"/>
      <c r="AS184" s="52"/>
      <c r="AT184" s="52"/>
      <c r="AU184" s="52"/>
      <c r="AV184" s="52"/>
      <c r="AW184" s="52"/>
    </row>
    <row r="185" spans="1:49" s="76" customFormat="1">
      <c r="A185" s="48"/>
      <c r="B185" s="51"/>
      <c r="C185" s="50"/>
      <c r="D185" s="52"/>
      <c r="E185" s="52"/>
      <c r="F185" s="52"/>
      <c r="G185" s="52"/>
      <c r="H185" s="52"/>
      <c r="I185" s="52"/>
      <c r="J185" s="48"/>
      <c r="K185" s="51"/>
      <c r="L185" s="9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48"/>
      <c r="X185" s="51"/>
      <c r="Y185" s="97"/>
      <c r="Z185" s="52"/>
      <c r="AA185" s="52"/>
      <c r="AB185" s="52"/>
      <c r="AC185" s="52"/>
      <c r="AD185" s="52"/>
      <c r="AE185" s="48"/>
      <c r="AF185" s="51"/>
      <c r="AG185" s="97"/>
      <c r="AH185" s="52"/>
      <c r="AI185" s="52"/>
      <c r="AJ185" s="52"/>
      <c r="AK185" s="52"/>
      <c r="AL185" s="52"/>
      <c r="AM185" s="52"/>
      <c r="AN185" s="52"/>
      <c r="AO185" s="52"/>
      <c r="AP185" s="48"/>
      <c r="AQ185" s="51"/>
      <c r="AR185" s="97"/>
      <c r="AS185" s="52"/>
      <c r="AT185" s="52"/>
      <c r="AU185" s="52"/>
      <c r="AV185" s="52"/>
      <c r="AW185" s="52"/>
    </row>
    <row r="186" spans="1:49" s="76" customFormat="1">
      <c r="A186" s="48"/>
      <c r="B186" s="51"/>
      <c r="C186" s="50"/>
      <c r="D186" s="52"/>
      <c r="E186" s="52"/>
      <c r="F186" s="52"/>
      <c r="G186" s="52"/>
      <c r="H186" s="52"/>
      <c r="I186" s="52"/>
      <c r="J186" s="48"/>
      <c r="K186" s="51"/>
      <c r="L186" s="97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48"/>
      <c r="X186" s="51"/>
      <c r="Y186" s="97"/>
      <c r="Z186" s="52"/>
      <c r="AA186" s="52"/>
      <c r="AB186" s="52"/>
      <c r="AC186" s="52"/>
      <c r="AD186" s="52"/>
      <c r="AE186" s="48"/>
      <c r="AF186" s="51"/>
      <c r="AG186" s="97"/>
      <c r="AH186" s="52"/>
      <c r="AI186" s="52"/>
      <c r="AJ186" s="52"/>
      <c r="AK186" s="52"/>
      <c r="AL186" s="52"/>
      <c r="AM186" s="52"/>
      <c r="AN186" s="52"/>
      <c r="AO186" s="52"/>
      <c r="AP186" s="48"/>
      <c r="AQ186" s="51"/>
      <c r="AR186" s="97"/>
      <c r="AS186" s="52"/>
      <c r="AT186" s="52"/>
      <c r="AU186" s="52"/>
      <c r="AV186" s="52"/>
      <c r="AW186" s="52"/>
    </row>
    <row r="187" spans="1:49" s="76" customFormat="1">
      <c r="A187" s="48"/>
      <c r="B187" s="51"/>
      <c r="C187" s="50"/>
      <c r="D187" s="52"/>
      <c r="E187" s="52"/>
      <c r="F187" s="52"/>
      <c r="G187" s="52"/>
      <c r="H187" s="52"/>
      <c r="I187" s="52"/>
      <c r="J187" s="48"/>
      <c r="K187" s="51"/>
      <c r="L187" s="97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48"/>
      <c r="X187" s="51"/>
      <c r="Y187" s="97"/>
      <c r="Z187" s="52"/>
      <c r="AA187" s="52"/>
      <c r="AB187" s="52"/>
      <c r="AC187" s="52"/>
      <c r="AD187" s="52"/>
      <c r="AE187" s="48"/>
      <c r="AF187" s="51"/>
      <c r="AG187" s="97"/>
      <c r="AH187" s="52"/>
      <c r="AI187" s="52"/>
      <c r="AJ187" s="52"/>
      <c r="AK187" s="52"/>
      <c r="AL187" s="52"/>
      <c r="AM187" s="52"/>
      <c r="AN187" s="52"/>
      <c r="AO187" s="52"/>
      <c r="AP187" s="48"/>
      <c r="AQ187" s="51"/>
      <c r="AR187" s="97"/>
      <c r="AS187" s="52"/>
      <c r="AT187" s="52"/>
      <c r="AU187" s="52"/>
      <c r="AV187" s="52"/>
      <c r="AW187" s="52"/>
    </row>
    <row r="188" spans="1:49" s="76" customFormat="1">
      <c r="A188" s="48"/>
      <c r="B188" s="51"/>
      <c r="C188" s="50"/>
      <c r="D188" s="52"/>
      <c r="E188" s="52"/>
      <c r="F188" s="52"/>
      <c r="G188" s="52"/>
      <c r="H188" s="52"/>
      <c r="I188" s="52"/>
      <c r="J188" s="48"/>
      <c r="K188" s="51"/>
      <c r="L188" s="9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48"/>
      <c r="X188" s="51"/>
      <c r="Y188" s="97"/>
      <c r="Z188" s="52"/>
      <c r="AA188" s="52"/>
      <c r="AB188" s="52"/>
      <c r="AC188" s="52"/>
      <c r="AD188" s="52"/>
      <c r="AE188" s="48"/>
      <c r="AF188" s="51"/>
      <c r="AG188" s="97"/>
      <c r="AH188" s="52"/>
      <c r="AI188" s="52"/>
      <c r="AJ188" s="52"/>
      <c r="AK188" s="52"/>
      <c r="AL188" s="52"/>
      <c r="AM188" s="52"/>
      <c r="AN188" s="52"/>
      <c r="AO188" s="52"/>
      <c r="AP188" s="48"/>
      <c r="AQ188" s="51"/>
      <c r="AR188" s="97"/>
      <c r="AS188" s="52"/>
      <c r="AT188" s="52"/>
      <c r="AU188" s="52"/>
      <c r="AV188" s="52"/>
      <c r="AW188" s="52"/>
    </row>
    <row r="189" spans="1:49" s="76" customFormat="1">
      <c r="A189" s="48"/>
      <c r="B189" s="51"/>
      <c r="C189" s="50"/>
      <c r="D189" s="52"/>
      <c r="E189" s="52"/>
      <c r="F189" s="52"/>
      <c r="G189" s="52"/>
      <c r="H189" s="52"/>
      <c r="I189" s="52"/>
      <c r="J189" s="48"/>
      <c r="K189" s="51"/>
      <c r="L189" s="9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48"/>
      <c r="X189" s="51"/>
      <c r="Y189" s="97"/>
      <c r="Z189" s="52"/>
      <c r="AA189" s="52"/>
      <c r="AB189" s="52"/>
      <c r="AC189" s="52"/>
      <c r="AD189" s="52"/>
      <c r="AE189" s="48"/>
      <c r="AF189" s="51"/>
      <c r="AG189" s="97"/>
      <c r="AH189" s="52"/>
      <c r="AI189" s="52"/>
      <c r="AJ189" s="52"/>
      <c r="AK189" s="52"/>
      <c r="AL189" s="52"/>
      <c r="AM189" s="52"/>
      <c r="AN189" s="52"/>
      <c r="AO189" s="52"/>
      <c r="AP189" s="48"/>
      <c r="AQ189" s="51"/>
      <c r="AR189" s="97"/>
      <c r="AS189" s="52"/>
      <c r="AT189" s="52"/>
      <c r="AU189" s="52"/>
      <c r="AV189" s="52"/>
      <c r="AW189" s="52"/>
    </row>
    <row r="190" spans="1:49" s="76" customFormat="1">
      <c r="A190" s="48"/>
      <c r="B190" s="51"/>
      <c r="C190" s="50"/>
      <c r="D190" s="52"/>
      <c r="E190" s="52"/>
      <c r="F190" s="52"/>
      <c r="G190" s="52"/>
      <c r="H190" s="52"/>
      <c r="I190" s="52"/>
      <c r="J190" s="48"/>
      <c r="K190" s="51"/>
      <c r="L190" s="9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48"/>
      <c r="X190" s="51"/>
      <c r="Y190" s="97"/>
      <c r="Z190" s="52"/>
      <c r="AA190" s="52"/>
      <c r="AB190" s="52"/>
      <c r="AC190" s="52"/>
      <c r="AD190" s="52"/>
      <c r="AE190" s="48"/>
      <c r="AF190" s="51"/>
      <c r="AG190" s="97"/>
      <c r="AH190" s="52"/>
      <c r="AI190" s="52"/>
      <c r="AJ190" s="52"/>
      <c r="AK190" s="52"/>
      <c r="AL190" s="52"/>
      <c r="AM190" s="52"/>
      <c r="AN190" s="52"/>
      <c r="AO190" s="52"/>
      <c r="AP190" s="48"/>
      <c r="AQ190" s="51"/>
      <c r="AR190" s="97"/>
      <c r="AS190" s="52"/>
      <c r="AT190" s="52"/>
      <c r="AU190" s="52"/>
      <c r="AV190" s="52"/>
      <c r="AW190" s="52"/>
    </row>
    <row r="191" spans="1:49" s="76" customFormat="1">
      <c r="A191" s="48"/>
      <c r="B191" s="51"/>
      <c r="C191" s="50"/>
      <c r="D191" s="52"/>
      <c r="E191" s="52"/>
      <c r="F191" s="52"/>
      <c r="G191" s="52"/>
      <c r="H191" s="52"/>
      <c r="I191" s="52"/>
      <c r="J191" s="48"/>
      <c r="K191" s="51"/>
      <c r="L191" s="97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48"/>
      <c r="X191" s="51"/>
      <c r="Y191" s="97"/>
      <c r="Z191" s="52"/>
      <c r="AA191" s="52"/>
      <c r="AB191" s="52"/>
      <c r="AC191" s="52"/>
      <c r="AD191" s="52"/>
      <c r="AE191" s="48"/>
      <c r="AF191" s="51"/>
      <c r="AG191" s="97"/>
      <c r="AH191" s="52"/>
      <c r="AI191" s="52"/>
      <c r="AJ191" s="52"/>
      <c r="AK191" s="52"/>
      <c r="AL191" s="52"/>
      <c r="AM191" s="52"/>
      <c r="AN191" s="52"/>
      <c r="AO191" s="52"/>
      <c r="AP191" s="48"/>
      <c r="AQ191" s="51"/>
      <c r="AR191" s="97"/>
      <c r="AS191" s="52"/>
      <c r="AT191" s="52"/>
      <c r="AU191" s="52"/>
      <c r="AV191" s="52"/>
      <c r="AW191" s="52"/>
    </row>
    <row r="192" spans="1:49" s="76" customFormat="1">
      <c r="A192" s="48"/>
      <c r="B192" s="51"/>
      <c r="C192" s="50"/>
      <c r="D192" s="52"/>
      <c r="E192" s="52"/>
      <c r="F192" s="52"/>
      <c r="G192" s="52"/>
      <c r="H192" s="52"/>
      <c r="I192" s="52"/>
      <c r="J192" s="48"/>
      <c r="K192" s="51"/>
      <c r="L192" s="97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48"/>
      <c r="X192" s="51"/>
      <c r="Y192" s="97"/>
      <c r="Z192" s="52"/>
      <c r="AA192" s="52"/>
      <c r="AB192" s="52"/>
      <c r="AC192" s="52"/>
      <c r="AD192" s="52"/>
      <c r="AE192" s="48"/>
      <c r="AF192" s="51"/>
      <c r="AG192" s="97"/>
      <c r="AH192" s="52"/>
      <c r="AI192" s="52"/>
      <c r="AJ192" s="52"/>
      <c r="AK192" s="52"/>
      <c r="AL192" s="52"/>
      <c r="AM192" s="52"/>
      <c r="AN192" s="52"/>
      <c r="AO192" s="52"/>
      <c r="AP192" s="48"/>
      <c r="AQ192" s="51"/>
      <c r="AR192" s="97"/>
      <c r="AS192" s="52"/>
      <c r="AT192" s="52"/>
      <c r="AU192" s="52"/>
      <c r="AV192" s="52"/>
      <c r="AW192" s="52"/>
    </row>
    <row r="193" spans="1:49" s="76" customFormat="1">
      <c r="A193" s="48"/>
      <c r="B193" s="51"/>
      <c r="C193" s="50"/>
      <c r="D193" s="52"/>
      <c r="E193" s="52"/>
      <c r="F193" s="52"/>
      <c r="G193" s="52"/>
      <c r="H193" s="52"/>
      <c r="I193" s="52"/>
      <c r="J193" s="48"/>
      <c r="K193" s="51"/>
      <c r="L193" s="97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48"/>
      <c r="X193" s="51"/>
      <c r="Y193" s="97"/>
      <c r="Z193" s="52"/>
      <c r="AA193" s="52"/>
      <c r="AB193" s="52"/>
      <c r="AC193" s="52"/>
      <c r="AD193" s="52"/>
      <c r="AE193" s="48"/>
      <c r="AF193" s="51"/>
      <c r="AG193" s="97"/>
      <c r="AH193" s="52"/>
      <c r="AI193" s="52"/>
      <c r="AJ193" s="52"/>
      <c r="AK193" s="52"/>
      <c r="AL193" s="52"/>
      <c r="AM193" s="52"/>
      <c r="AN193" s="52"/>
      <c r="AO193" s="52"/>
      <c r="AP193" s="48"/>
      <c r="AQ193" s="51"/>
      <c r="AR193" s="97"/>
      <c r="AS193" s="52"/>
      <c r="AT193" s="52"/>
      <c r="AU193" s="52"/>
      <c r="AV193" s="52"/>
      <c r="AW193" s="52"/>
    </row>
    <row r="194" spans="1:49" s="76" customFormat="1">
      <c r="A194" s="48"/>
      <c r="B194" s="51"/>
      <c r="C194" s="50"/>
      <c r="D194" s="52"/>
      <c r="E194" s="52"/>
      <c r="F194" s="52"/>
      <c r="G194" s="52"/>
      <c r="H194" s="52"/>
      <c r="I194" s="52"/>
      <c r="J194" s="48"/>
      <c r="K194" s="51"/>
      <c r="L194" s="97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48"/>
      <c r="X194" s="51"/>
      <c r="Y194" s="97"/>
      <c r="Z194" s="52"/>
      <c r="AA194" s="52"/>
      <c r="AB194" s="52"/>
      <c r="AC194" s="52"/>
      <c r="AD194" s="52"/>
      <c r="AE194" s="48"/>
      <c r="AF194" s="51"/>
      <c r="AG194" s="97"/>
      <c r="AH194" s="52"/>
      <c r="AI194" s="52"/>
      <c r="AJ194" s="52"/>
      <c r="AK194" s="52"/>
      <c r="AL194" s="52"/>
      <c r="AM194" s="52"/>
      <c r="AN194" s="52"/>
      <c r="AO194" s="52"/>
      <c r="AP194" s="48"/>
      <c r="AQ194" s="51"/>
      <c r="AR194" s="97"/>
      <c r="AS194" s="52"/>
      <c r="AT194" s="52"/>
      <c r="AU194" s="52"/>
      <c r="AV194" s="52"/>
      <c r="AW194" s="52"/>
    </row>
    <row r="195" spans="1:49" s="76" customFormat="1">
      <c r="A195" s="48"/>
      <c r="B195" s="51"/>
      <c r="C195" s="50"/>
      <c r="D195" s="52"/>
      <c r="E195" s="52"/>
      <c r="F195" s="52"/>
      <c r="G195" s="52"/>
      <c r="H195" s="52"/>
      <c r="I195" s="52"/>
      <c r="J195" s="48"/>
      <c r="K195" s="51"/>
      <c r="L195" s="97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48"/>
      <c r="X195" s="51"/>
      <c r="Y195" s="97"/>
      <c r="Z195" s="52"/>
      <c r="AA195" s="52"/>
      <c r="AB195" s="52"/>
      <c r="AC195" s="52"/>
      <c r="AD195" s="52"/>
      <c r="AE195" s="48"/>
      <c r="AF195" s="51"/>
      <c r="AG195" s="97"/>
      <c r="AH195" s="52"/>
      <c r="AI195" s="52"/>
      <c r="AJ195" s="52"/>
      <c r="AK195" s="52"/>
      <c r="AL195" s="52"/>
      <c r="AM195" s="52"/>
      <c r="AN195" s="52"/>
      <c r="AO195" s="52"/>
      <c r="AP195" s="48"/>
      <c r="AQ195" s="51"/>
      <c r="AR195" s="97"/>
      <c r="AS195" s="52"/>
      <c r="AT195" s="52"/>
      <c r="AU195" s="52"/>
      <c r="AV195" s="52"/>
      <c r="AW195" s="52"/>
    </row>
    <row r="196" spans="1:49" s="76" customFormat="1">
      <c r="A196" s="48"/>
      <c r="B196" s="51"/>
      <c r="C196" s="50"/>
      <c r="D196" s="52"/>
      <c r="E196" s="52"/>
      <c r="F196" s="52"/>
      <c r="G196" s="52"/>
      <c r="H196" s="52"/>
      <c r="I196" s="52"/>
      <c r="J196" s="48"/>
      <c r="K196" s="51"/>
      <c r="L196" s="97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48"/>
      <c r="X196" s="51"/>
      <c r="Y196" s="97"/>
      <c r="Z196" s="52"/>
      <c r="AA196" s="52"/>
      <c r="AB196" s="52"/>
      <c r="AC196" s="52"/>
      <c r="AD196" s="52"/>
      <c r="AE196" s="48"/>
      <c r="AF196" s="51"/>
      <c r="AG196" s="97"/>
      <c r="AH196" s="52"/>
      <c r="AI196" s="52"/>
      <c r="AJ196" s="52"/>
      <c r="AK196" s="52"/>
      <c r="AL196" s="52"/>
      <c r="AM196" s="52"/>
      <c r="AN196" s="52"/>
      <c r="AO196" s="52"/>
      <c r="AP196" s="48"/>
      <c r="AQ196" s="51"/>
      <c r="AR196" s="97"/>
      <c r="AS196" s="52"/>
      <c r="AT196" s="52"/>
      <c r="AU196" s="52"/>
      <c r="AV196" s="52"/>
      <c r="AW196" s="52"/>
    </row>
    <row r="197" spans="1:49" s="76" customFormat="1">
      <c r="A197" s="48"/>
      <c r="B197" s="51"/>
      <c r="C197" s="50"/>
      <c r="D197" s="52"/>
      <c r="E197" s="52"/>
      <c r="F197" s="52"/>
      <c r="G197" s="52"/>
      <c r="H197" s="52"/>
      <c r="I197" s="52"/>
      <c r="J197" s="48"/>
      <c r="K197" s="51"/>
      <c r="L197" s="97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48"/>
      <c r="X197" s="51"/>
      <c r="Y197" s="97"/>
      <c r="Z197" s="52"/>
      <c r="AA197" s="52"/>
      <c r="AB197" s="52"/>
      <c r="AC197" s="52"/>
      <c r="AD197" s="52"/>
      <c r="AE197" s="48"/>
      <c r="AF197" s="51"/>
      <c r="AG197" s="97"/>
      <c r="AH197" s="52"/>
      <c r="AI197" s="52"/>
      <c r="AJ197" s="52"/>
      <c r="AK197" s="52"/>
      <c r="AL197" s="52"/>
      <c r="AM197" s="52"/>
      <c r="AN197" s="52"/>
      <c r="AO197" s="52"/>
      <c r="AP197" s="48"/>
      <c r="AQ197" s="51"/>
      <c r="AR197" s="97"/>
      <c r="AS197" s="52"/>
      <c r="AT197" s="52"/>
      <c r="AU197" s="52"/>
      <c r="AV197" s="52"/>
      <c r="AW197" s="52"/>
    </row>
    <row r="198" spans="1:49" s="76" customFormat="1">
      <c r="A198" s="48"/>
      <c r="B198" s="51"/>
      <c r="C198" s="50"/>
      <c r="D198" s="52"/>
      <c r="E198" s="52"/>
      <c r="F198" s="52"/>
      <c r="G198" s="52"/>
      <c r="H198" s="52"/>
      <c r="I198" s="52"/>
      <c r="J198" s="48"/>
      <c r="K198" s="51"/>
      <c r="L198" s="97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48"/>
      <c r="X198" s="51"/>
      <c r="Y198" s="97"/>
      <c r="Z198" s="52"/>
      <c r="AA198" s="52"/>
      <c r="AB198" s="52"/>
      <c r="AC198" s="52"/>
      <c r="AD198" s="52"/>
      <c r="AE198" s="48"/>
      <c r="AF198" s="51"/>
      <c r="AG198" s="97"/>
      <c r="AH198" s="52"/>
      <c r="AI198" s="52"/>
      <c r="AJ198" s="52"/>
      <c r="AK198" s="52"/>
      <c r="AL198" s="52"/>
      <c r="AM198" s="52"/>
      <c r="AN198" s="52"/>
      <c r="AO198" s="52"/>
      <c r="AP198" s="48"/>
      <c r="AQ198" s="51"/>
      <c r="AR198" s="97"/>
      <c r="AS198" s="52"/>
      <c r="AT198" s="52"/>
      <c r="AU198" s="52"/>
      <c r="AV198" s="52"/>
      <c r="AW198" s="52"/>
    </row>
    <row r="199" spans="1:49" s="76" customFormat="1">
      <c r="A199" s="48"/>
      <c r="B199" s="51"/>
      <c r="C199" s="50"/>
      <c r="D199" s="52"/>
      <c r="E199" s="52"/>
      <c r="F199" s="52"/>
      <c r="G199" s="52"/>
      <c r="H199" s="52"/>
      <c r="I199" s="52"/>
      <c r="J199" s="48"/>
      <c r="K199" s="51"/>
      <c r="L199" s="97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48"/>
      <c r="X199" s="51"/>
      <c r="Y199" s="97"/>
      <c r="Z199" s="52"/>
      <c r="AA199" s="52"/>
      <c r="AB199" s="52"/>
      <c r="AC199" s="52"/>
      <c r="AD199" s="52"/>
      <c r="AE199" s="48"/>
      <c r="AF199" s="51"/>
      <c r="AG199" s="97"/>
      <c r="AH199" s="52"/>
      <c r="AI199" s="52"/>
      <c r="AJ199" s="52"/>
      <c r="AK199" s="52"/>
      <c r="AL199" s="52"/>
      <c r="AM199" s="52"/>
      <c r="AN199" s="52"/>
      <c r="AO199" s="52"/>
      <c r="AP199" s="48"/>
      <c r="AQ199" s="51"/>
      <c r="AR199" s="97"/>
      <c r="AS199" s="52"/>
      <c r="AT199" s="52"/>
      <c r="AU199" s="52"/>
      <c r="AV199" s="52"/>
      <c r="AW199" s="52"/>
    </row>
    <row r="200" spans="1:49" s="76" customFormat="1">
      <c r="A200" s="48"/>
      <c r="B200" s="51"/>
      <c r="C200" s="50"/>
      <c r="D200" s="52"/>
      <c r="E200" s="52"/>
      <c r="F200" s="52"/>
      <c r="G200" s="52"/>
      <c r="H200" s="52"/>
      <c r="I200" s="52"/>
      <c r="J200" s="48"/>
      <c r="K200" s="51"/>
      <c r="L200" s="97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48"/>
      <c r="X200" s="51"/>
      <c r="Y200" s="97"/>
      <c r="Z200" s="52"/>
      <c r="AA200" s="52"/>
      <c r="AB200" s="52"/>
      <c r="AC200" s="52"/>
      <c r="AD200" s="52"/>
      <c r="AE200" s="48"/>
      <c r="AF200" s="51"/>
      <c r="AG200" s="97"/>
      <c r="AH200" s="52"/>
      <c r="AI200" s="52"/>
      <c r="AJ200" s="52"/>
      <c r="AK200" s="52"/>
      <c r="AL200" s="52"/>
      <c r="AM200" s="52"/>
      <c r="AN200" s="52"/>
      <c r="AO200" s="52"/>
      <c r="AP200" s="48"/>
      <c r="AQ200" s="51"/>
      <c r="AR200" s="97"/>
      <c r="AS200" s="52"/>
      <c r="AT200" s="52"/>
      <c r="AU200" s="52"/>
      <c r="AV200" s="52"/>
      <c r="AW200" s="52"/>
    </row>
    <row r="201" spans="1:49" s="76" customFormat="1">
      <c r="A201" s="48"/>
      <c r="B201" s="51"/>
      <c r="C201" s="50"/>
      <c r="D201" s="52"/>
      <c r="E201" s="52"/>
      <c r="F201" s="52"/>
      <c r="G201" s="52"/>
      <c r="H201" s="52"/>
      <c r="I201" s="52"/>
      <c r="J201" s="48"/>
      <c r="K201" s="51"/>
      <c r="L201" s="97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8"/>
      <c r="X201" s="51"/>
      <c r="Y201" s="97"/>
      <c r="Z201" s="52"/>
      <c r="AA201" s="52"/>
      <c r="AB201" s="52"/>
      <c r="AC201" s="52"/>
      <c r="AD201" s="52"/>
      <c r="AE201" s="48"/>
      <c r="AF201" s="51"/>
      <c r="AG201" s="97"/>
      <c r="AH201" s="52"/>
      <c r="AI201" s="52"/>
      <c r="AJ201" s="52"/>
      <c r="AK201" s="52"/>
      <c r="AL201" s="52"/>
      <c r="AM201" s="52"/>
      <c r="AN201" s="52"/>
      <c r="AO201" s="52"/>
      <c r="AP201" s="48"/>
      <c r="AQ201" s="51"/>
      <c r="AR201" s="97"/>
      <c r="AS201" s="52"/>
      <c r="AT201" s="52"/>
      <c r="AU201" s="52"/>
      <c r="AV201" s="52"/>
      <c r="AW201" s="52"/>
    </row>
    <row r="202" spans="1:49" s="76" customFormat="1">
      <c r="A202" s="48"/>
      <c r="B202" s="51"/>
      <c r="C202" s="50"/>
      <c r="D202" s="52"/>
      <c r="E202" s="52"/>
      <c r="F202" s="52"/>
      <c r="G202" s="52"/>
      <c r="H202" s="52"/>
      <c r="I202" s="52"/>
      <c r="J202" s="48"/>
      <c r="K202" s="51"/>
      <c r="L202" s="9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8"/>
      <c r="X202" s="51"/>
      <c r="Y202" s="97"/>
      <c r="Z202" s="52"/>
      <c r="AA202" s="52"/>
      <c r="AB202" s="52"/>
      <c r="AC202" s="52"/>
      <c r="AD202" s="52"/>
      <c r="AE202" s="48"/>
      <c r="AF202" s="51"/>
      <c r="AG202" s="97"/>
      <c r="AH202" s="52"/>
      <c r="AI202" s="52"/>
      <c r="AJ202" s="52"/>
      <c r="AK202" s="52"/>
      <c r="AL202" s="52"/>
      <c r="AM202" s="52"/>
      <c r="AN202" s="52"/>
      <c r="AO202" s="52"/>
      <c r="AP202" s="48"/>
      <c r="AQ202" s="51"/>
      <c r="AR202" s="97"/>
      <c r="AS202" s="52"/>
      <c r="AT202" s="52"/>
      <c r="AU202" s="52"/>
      <c r="AV202" s="52"/>
      <c r="AW202" s="52"/>
    </row>
    <row r="203" spans="1:49" s="76" customFormat="1">
      <c r="A203" s="48"/>
      <c r="B203" s="51"/>
      <c r="C203" s="50"/>
      <c r="D203" s="52"/>
      <c r="E203" s="52"/>
      <c r="F203" s="52"/>
      <c r="G203" s="52"/>
      <c r="H203" s="52"/>
      <c r="I203" s="52"/>
      <c r="J203" s="48"/>
      <c r="K203" s="51"/>
      <c r="L203" s="9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8"/>
      <c r="X203" s="51"/>
      <c r="Y203" s="97"/>
      <c r="Z203" s="52"/>
      <c r="AA203" s="52"/>
      <c r="AB203" s="52"/>
      <c r="AC203" s="52"/>
      <c r="AD203" s="52"/>
      <c r="AE203" s="48"/>
      <c r="AF203" s="51"/>
      <c r="AG203" s="97"/>
      <c r="AH203" s="52"/>
      <c r="AI203" s="52"/>
      <c r="AJ203" s="52"/>
      <c r="AK203" s="52"/>
      <c r="AL203" s="52"/>
      <c r="AM203" s="52"/>
      <c r="AN203" s="52"/>
      <c r="AO203" s="52"/>
      <c r="AP203" s="48"/>
      <c r="AQ203" s="51"/>
      <c r="AR203" s="97"/>
      <c r="AS203" s="52"/>
      <c r="AT203" s="52"/>
      <c r="AU203" s="52"/>
      <c r="AV203" s="52"/>
      <c r="AW203" s="52"/>
    </row>
    <row r="204" spans="1:49" s="76" customFormat="1">
      <c r="A204" s="48"/>
      <c r="B204" s="51"/>
      <c r="C204" s="50"/>
      <c r="D204" s="52"/>
      <c r="E204" s="52"/>
      <c r="F204" s="52"/>
      <c r="G204" s="52"/>
      <c r="H204" s="52"/>
      <c r="I204" s="52"/>
      <c r="J204" s="48"/>
      <c r="K204" s="51"/>
      <c r="L204" s="9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8"/>
      <c r="X204" s="51"/>
      <c r="Y204" s="97"/>
      <c r="Z204" s="52"/>
      <c r="AA204" s="52"/>
      <c r="AB204" s="52"/>
      <c r="AC204" s="52"/>
      <c r="AD204" s="52"/>
      <c r="AE204" s="48"/>
      <c r="AF204" s="51"/>
      <c r="AG204" s="97"/>
      <c r="AH204" s="52"/>
      <c r="AI204" s="52"/>
      <c r="AJ204" s="52"/>
      <c r="AK204" s="52"/>
      <c r="AL204" s="52"/>
      <c r="AM204" s="52"/>
      <c r="AN204" s="52"/>
      <c r="AO204" s="52"/>
      <c r="AP204" s="48"/>
      <c r="AQ204" s="51"/>
      <c r="AR204" s="97"/>
      <c r="AS204" s="52"/>
      <c r="AT204" s="52"/>
      <c r="AU204" s="52"/>
      <c r="AV204" s="52"/>
      <c r="AW204" s="52"/>
    </row>
    <row r="205" spans="1:49" s="76" customFormat="1">
      <c r="A205" s="48"/>
      <c r="B205" s="51"/>
      <c r="C205" s="50"/>
      <c r="D205" s="52"/>
      <c r="E205" s="52"/>
      <c r="F205" s="52"/>
      <c r="G205" s="52"/>
      <c r="H205" s="52"/>
      <c r="I205" s="52"/>
      <c r="J205" s="48"/>
      <c r="K205" s="51"/>
      <c r="L205" s="97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48"/>
      <c r="X205" s="51"/>
      <c r="Y205" s="97"/>
      <c r="Z205" s="52"/>
      <c r="AA205" s="52"/>
      <c r="AB205" s="52"/>
      <c r="AC205" s="52"/>
      <c r="AD205" s="52"/>
      <c r="AE205" s="48"/>
      <c r="AF205" s="51"/>
      <c r="AG205" s="97"/>
      <c r="AH205" s="52"/>
      <c r="AI205" s="52"/>
      <c r="AJ205" s="52"/>
      <c r="AK205" s="52"/>
      <c r="AL205" s="52"/>
      <c r="AM205" s="52"/>
      <c r="AN205" s="52"/>
      <c r="AO205" s="52"/>
      <c r="AP205" s="48"/>
      <c r="AQ205" s="51"/>
      <c r="AR205" s="97"/>
      <c r="AS205" s="52"/>
      <c r="AT205" s="52"/>
      <c r="AU205" s="52"/>
      <c r="AV205" s="52"/>
      <c r="AW205" s="52"/>
    </row>
    <row r="206" spans="1:49" s="76" customFormat="1">
      <c r="A206" s="48"/>
      <c r="B206" s="51"/>
      <c r="C206" s="50"/>
      <c r="D206" s="52"/>
      <c r="E206" s="52"/>
      <c r="F206" s="52"/>
      <c r="G206" s="52"/>
      <c r="H206" s="52"/>
      <c r="I206" s="52"/>
      <c r="J206" s="48"/>
      <c r="K206" s="51"/>
      <c r="L206" s="97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48"/>
      <c r="X206" s="51"/>
      <c r="Y206" s="97"/>
      <c r="Z206" s="52"/>
      <c r="AA206" s="52"/>
      <c r="AB206" s="52"/>
      <c r="AC206" s="52"/>
      <c r="AD206" s="52"/>
      <c r="AE206" s="48"/>
      <c r="AF206" s="51"/>
      <c r="AG206" s="97"/>
      <c r="AH206" s="52"/>
      <c r="AI206" s="52"/>
      <c r="AJ206" s="52"/>
      <c r="AK206" s="52"/>
      <c r="AL206" s="52"/>
      <c r="AM206" s="52"/>
      <c r="AN206" s="52"/>
      <c r="AO206" s="52"/>
      <c r="AP206" s="48"/>
      <c r="AQ206" s="51"/>
      <c r="AR206" s="97"/>
      <c r="AS206" s="52"/>
      <c r="AT206" s="52"/>
      <c r="AU206" s="52"/>
      <c r="AV206" s="52"/>
      <c r="AW206" s="52"/>
    </row>
    <row r="207" spans="1:49" s="76" customFormat="1">
      <c r="A207" s="48"/>
      <c r="B207" s="51"/>
      <c r="C207" s="50"/>
      <c r="D207" s="52"/>
      <c r="E207" s="52"/>
      <c r="F207" s="52"/>
      <c r="G207" s="52"/>
      <c r="H207" s="52"/>
      <c r="I207" s="52"/>
      <c r="J207" s="48"/>
      <c r="K207" s="51"/>
      <c r="L207" s="97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48"/>
      <c r="X207" s="51"/>
      <c r="Y207" s="97"/>
      <c r="Z207" s="52"/>
      <c r="AA207" s="52"/>
      <c r="AB207" s="52"/>
      <c r="AC207" s="52"/>
      <c r="AD207" s="52"/>
      <c r="AE207" s="48"/>
      <c r="AF207" s="51"/>
      <c r="AG207" s="97"/>
      <c r="AH207" s="52"/>
      <c r="AI207" s="52"/>
      <c r="AJ207" s="52"/>
      <c r="AK207" s="52"/>
      <c r="AL207" s="52"/>
      <c r="AM207" s="52"/>
      <c r="AN207" s="52"/>
      <c r="AO207" s="52"/>
      <c r="AP207" s="48"/>
      <c r="AQ207" s="51"/>
      <c r="AR207" s="97"/>
      <c r="AS207" s="52"/>
      <c r="AT207" s="52"/>
      <c r="AU207" s="52"/>
      <c r="AV207" s="52"/>
      <c r="AW207" s="52"/>
    </row>
    <row r="208" spans="1:49" s="76" customFormat="1">
      <c r="A208" s="48"/>
      <c r="B208" s="51"/>
      <c r="C208" s="50"/>
      <c r="D208" s="52"/>
      <c r="E208" s="52"/>
      <c r="F208" s="52"/>
      <c r="G208" s="52"/>
      <c r="H208" s="52"/>
      <c r="I208" s="52"/>
      <c r="J208" s="48"/>
      <c r="K208" s="51"/>
      <c r="L208" s="97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48"/>
      <c r="X208" s="51"/>
      <c r="Y208" s="97"/>
      <c r="Z208" s="52"/>
      <c r="AA208" s="52"/>
      <c r="AB208" s="52"/>
      <c r="AC208" s="52"/>
      <c r="AD208" s="52"/>
      <c r="AE208" s="48"/>
      <c r="AF208" s="51"/>
      <c r="AG208" s="97"/>
      <c r="AH208" s="52"/>
      <c r="AI208" s="52"/>
      <c r="AJ208" s="52"/>
      <c r="AK208" s="52"/>
      <c r="AL208" s="52"/>
      <c r="AM208" s="52"/>
      <c r="AN208" s="52"/>
      <c r="AO208" s="52"/>
      <c r="AP208" s="48"/>
      <c r="AQ208" s="51"/>
      <c r="AR208" s="97"/>
      <c r="AS208" s="52"/>
      <c r="AT208" s="52"/>
      <c r="AU208" s="52"/>
      <c r="AV208" s="52"/>
      <c r="AW208" s="52"/>
    </row>
    <row r="209" spans="1:49" s="87" customFormat="1">
      <c r="A209" s="59"/>
      <c r="B209" s="60"/>
      <c r="C209" s="61"/>
      <c r="D209" s="85"/>
      <c r="E209" s="85"/>
      <c r="F209" s="85"/>
      <c r="G209" s="85"/>
      <c r="H209" s="85"/>
      <c r="I209" s="85"/>
      <c r="J209" s="59"/>
      <c r="K209" s="60"/>
      <c r="L209" s="86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59"/>
      <c r="X209" s="60"/>
      <c r="Y209" s="86"/>
      <c r="Z209" s="85"/>
      <c r="AA209" s="85"/>
      <c r="AB209" s="85"/>
      <c r="AC209" s="85"/>
      <c r="AD209" s="85"/>
      <c r="AE209" s="59"/>
      <c r="AF209" s="60"/>
      <c r="AG209" s="86"/>
      <c r="AH209" s="85"/>
      <c r="AI209" s="85"/>
      <c r="AJ209" s="85"/>
      <c r="AK209" s="85"/>
      <c r="AL209" s="85"/>
      <c r="AM209" s="85"/>
      <c r="AN209" s="85"/>
      <c r="AO209" s="85"/>
      <c r="AP209" s="59"/>
      <c r="AQ209" s="60"/>
      <c r="AR209" s="86"/>
      <c r="AS209" s="85"/>
      <c r="AT209" s="85"/>
      <c r="AU209" s="85"/>
      <c r="AV209" s="85"/>
      <c r="AW209" s="85"/>
    </row>
    <row r="210" spans="1:49" s="87" customFormat="1">
      <c r="A210" s="59"/>
      <c r="B210" s="60"/>
      <c r="C210" s="61"/>
      <c r="D210" s="85"/>
      <c r="E210" s="85"/>
      <c r="F210" s="85"/>
      <c r="G210" s="85"/>
      <c r="H210" s="85"/>
      <c r="I210" s="85"/>
      <c r="J210" s="59"/>
      <c r="K210" s="60"/>
      <c r="L210" s="86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59"/>
      <c r="X210" s="60"/>
      <c r="Y210" s="86"/>
      <c r="Z210" s="85"/>
      <c r="AA210" s="85"/>
      <c r="AB210" s="85"/>
      <c r="AC210" s="85"/>
      <c r="AD210" s="85"/>
      <c r="AE210" s="59"/>
      <c r="AF210" s="60"/>
      <c r="AG210" s="86"/>
      <c r="AH210" s="85"/>
      <c r="AI210" s="85"/>
      <c r="AJ210" s="85"/>
      <c r="AK210" s="85"/>
      <c r="AL210" s="85"/>
      <c r="AM210" s="85"/>
      <c r="AN210" s="85"/>
      <c r="AO210" s="85"/>
      <c r="AP210" s="59"/>
      <c r="AQ210" s="60"/>
      <c r="AR210" s="86"/>
      <c r="AS210" s="85"/>
      <c r="AT210" s="85"/>
      <c r="AU210" s="85"/>
      <c r="AV210" s="85"/>
      <c r="AW210" s="85"/>
    </row>
    <row r="211" spans="1:49" s="90" customFormat="1">
      <c r="A211" s="62"/>
      <c r="B211" s="63"/>
      <c r="C211" s="64"/>
      <c r="D211" s="88"/>
      <c r="E211" s="88"/>
      <c r="F211" s="88"/>
      <c r="G211" s="88"/>
      <c r="H211" s="88"/>
      <c r="I211" s="85"/>
      <c r="J211" s="62"/>
      <c r="K211" s="63"/>
      <c r="L211" s="89"/>
      <c r="M211" s="88"/>
      <c r="N211" s="88"/>
      <c r="O211" s="88"/>
      <c r="P211" s="88"/>
      <c r="Q211" s="88"/>
      <c r="R211" s="88"/>
      <c r="S211" s="88"/>
      <c r="T211" s="88"/>
      <c r="U211" s="88"/>
      <c r="V211" s="85"/>
      <c r="W211" s="62"/>
      <c r="X211" s="63"/>
      <c r="Y211" s="89"/>
      <c r="Z211" s="88"/>
      <c r="AA211" s="88"/>
      <c r="AB211" s="88"/>
      <c r="AC211" s="88"/>
      <c r="AD211" s="85"/>
      <c r="AE211" s="62"/>
      <c r="AF211" s="63"/>
      <c r="AG211" s="89"/>
      <c r="AH211" s="88"/>
      <c r="AI211" s="88"/>
      <c r="AJ211" s="88"/>
      <c r="AK211" s="88"/>
      <c r="AL211" s="88"/>
      <c r="AM211" s="88"/>
      <c r="AN211" s="88"/>
      <c r="AO211" s="85"/>
      <c r="AP211" s="62"/>
      <c r="AQ211" s="63"/>
      <c r="AR211" s="89"/>
      <c r="AS211" s="88"/>
      <c r="AT211" s="88"/>
      <c r="AU211" s="88"/>
      <c r="AV211" s="88"/>
      <c r="AW211" s="88"/>
    </row>
    <row r="212" spans="1:49" s="90" customFormat="1">
      <c r="A212" s="62"/>
      <c r="B212" s="63"/>
      <c r="C212" s="64"/>
      <c r="D212" s="88"/>
      <c r="E212" s="88"/>
      <c r="F212" s="88"/>
      <c r="G212" s="88"/>
      <c r="H212" s="88"/>
      <c r="I212" s="85"/>
      <c r="J212" s="62"/>
      <c r="K212" s="63"/>
      <c r="L212" s="89"/>
      <c r="M212" s="88"/>
      <c r="N212" s="88"/>
      <c r="O212" s="88"/>
      <c r="P212" s="88"/>
      <c r="Q212" s="88"/>
      <c r="R212" s="88"/>
      <c r="S212" s="88"/>
      <c r="T212" s="88"/>
      <c r="U212" s="88"/>
      <c r="V212" s="85"/>
      <c r="W212" s="62"/>
      <c r="X212" s="63"/>
      <c r="Y212" s="89"/>
      <c r="Z212" s="88"/>
      <c r="AA212" s="88"/>
      <c r="AB212" s="88"/>
      <c r="AC212" s="88"/>
      <c r="AD212" s="85"/>
      <c r="AE212" s="62"/>
      <c r="AF212" s="63"/>
      <c r="AG212" s="89"/>
      <c r="AH212" s="88"/>
      <c r="AI212" s="88"/>
      <c r="AJ212" s="88"/>
      <c r="AK212" s="88"/>
      <c r="AL212" s="88"/>
      <c r="AM212" s="88"/>
      <c r="AN212" s="88"/>
      <c r="AO212" s="85"/>
      <c r="AP212" s="62"/>
      <c r="AQ212" s="63"/>
      <c r="AR212" s="89"/>
      <c r="AS212" s="88"/>
      <c r="AT212" s="88"/>
      <c r="AU212" s="88"/>
      <c r="AV212" s="88"/>
      <c r="AW212" s="88"/>
    </row>
    <row r="213" spans="1:49" s="90" customFormat="1">
      <c r="A213" s="62"/>
      <c r="B213" s="63"/>
      <c r="C213" s="64"/>
      <c r="D213" s="88"/>
      <c r="E213" s="88"/>
      <c r="F213" s="88"/>
      <c r="G213" s="88"/>
      <c r="H213" s="88"/>
      <c r="I213" s="85"/>
      <c r="J213" s="62"/>
      <c r="K213" s="63"/>
      <c r="L213" s="89"/>
      <c r="M213" s="88"/>
      <c r="N213" s="88"/>
      <c r="O213" s="88"/>
      <c r="P213" s="88"/>
      <c r="Q213" s="88"/>
      <c r="R213" s="88"/>
      <c r="S213" s="88"/>
      <c r="T213" s="88"/>
      <c r="U213" s="88"/>
      <c r="V213" s="85"/>
      <c r="W213" s="62"/>
      <c r="X213" s="63"/>
      <c r="Y213" s="89"/>
      <c r="Z213" s="88"/>
      <c r="AA213" s="88"/>
      <c r="AB213" s="88"/>
      <c r="AC213" s="88"/>
      <c r="AD213" s="85"/>
      <c r="AE213" s="62"/>
      <c r="AF213" s="63"/>
      <c r="AG213" s="89"/>
      <c r="AH213" s="88"/>
      <c r="AI213" s="88"/>
      <c r="AJ213" s="88"/>
      <c r="AK213" s="88"/>
      <c r="AL213" s="88"/>
      <c r="AM213" s="88"/>
      <c r="AN213" s="88"/>
      <c r="AO213" s="85"/>
      <c r="AP213" s="62"/>
      <c r="AQ213" s="63"/>
      <c r="AR213" s="89"/>
      <c r="AS213" s="88"/>
      <c r="AT213" s="88"/>
      <c r="AU213" s="88"/>
      <c r="AV213" s="88"/>
      <c r="AW213" s="88"/>
    </row>
    <row r="214" spans="1:49" s="90" customFormat="1">
      <c r="A214" s="62"/>
      <c r="B214" s="63"/>
      <c r="C214" s="64"/>
      <c r="D214" s="88"/>
      <c r="E214" s="88"/>
      <c r="F214" s="88"/>
      <c r="G214" s="88"/>
      <c r="H214" s="88"/>
      <c r="I214" s="85"/>
      <c r="J214" s="62"/>
      <c r="K214" s="63"/>
      <c r="L214" s="89"/>
      <c r="M214" s="88"/>
      <c r="N214" s="88"/>
      <c r="O214" s="88"/>
      <c r="P214" s="88"/>
      <c r="Q214" s="88"/>
      <c r="R214" s="88"/>
      <c r="S214" s="88"/>
      <c r="T214" s="88"/>
      <c r="U214" s="88"/>
      <c r="V214" s="85"/>
      <c r="W214" s="62"/>
      <c r="X214" s="63"/>
      <c r="Y214" s="89"/>
      <c r="Z214" s="88"/>
      <c r="AA214" s="88"/>
      <c r="AB214" s="88"/>
      <c r="AC214" s="88"/>
      <c r="AD214" s="85"/>
      <c r="AE214" s="62"/>
      <c r="AF214" s="63"/>
      <c r="AG214" s="89"/>
      <c r="AH214" s="88"/>
      <c r="AI214" s="88"/>
      <c r="AJ214" s="88"/>
      <c r="AK214" s="88"/>
      <c r="AL214" s="88"/>
      <c r="AM214" s="88"/>
      <c r="AN214" s="88"/>
      <c r="AO214" s="85"/>
      <c r="AP214" s="62"/>
      <c r="AQ214" s="63"/>
      <c r="AR214" s="89"/>
      <c r="AS214" s="88"/>
      <c r="AT214" s="88"/>
      <c r="AU214" s="88"/>
      <c r="AV214" s="88"/>
      <c r="AW214" s="88"/>
    </row>
    <row r="215" spans="1:49" s="90" customFormat="1">
      <c r="A215" s="62"/>
      <c r="B215" s="63"/>
      <c r="C215" s="64"/>
      <c r="D215" s="88"/>
      <c r="E215" s="88"/>
      <c r="F215" s="88"/>
      <c r="G215" s="88"/>
      <c r="H215" s="88"/>
      <c r="I215" s="85"/>
      <c r="J215" s="62"/>
      <c r="K215" s="63"/>
      <c r="L215" s="89"/>
      <c r="M215" s="88"/>
      <c r="N215" s="88"/>
      <c r="O215" s="88"/>
      <c r="P215" s="88"/>
      <c r="Q215" s="88"/>
      <c r="R215" s="88"/>
      <c r="S215" s="88"/>
      <c r="T215" s="88"/>
      <c r="U215" s="88"/>
      <c r="V215" s="85"/>
      <c r="W215" s="62"/>
      <c r="X215" s="63"/>
      <c r="Y215" s="89"/>
      <c r="Z215" s="88"/>
      <c r="AA215" s="88"/>
      <c r="AB215" s="88"/>
      <c r="AC215" s="88"/>
      <c r="AD215" s="85"/>
      <c r="AE215" s="62"/>
      <c r="AF215" s="63"/>
      <c r="AG215" s="89"/>
      <c r="AH215" s="88"/>
      <c r="AI215" s="88"/>
      <c r="AJ215" s="88"/>
      <c r="AK215" s="88"/>
      <c r="AL215" s="88"/>
      <c r="AM215" s="88"/>
      <c r="AN215" s="88"/>
      <c r="AO215" s="85"/>
      <c r="AP215" s="62"/>
      <c r="AQ215" s="63"/>
      <c r="AR215" s="89"/>
      <c r="AS215" s="88"/>
      <c r="AT215" s="88"/>
      <c r="AU215" s="88"/>
      <c r="AV215" s="88"/>
      <c r="AW215" s="88"/>
    </row>
    <row r="216" spans="1:49" s="90" customFormat="1">
      <c r="A216" s="62"/>
      <c r="B216" s="63"/>
      <c r="C216" s="64"/>
      <c r="D216" s="88"/>
      <c r="E216" s="88"/>
      <c r="F216" s="88"/>
      <c r="G216" s="88"/>
      <c r="H216" s="88"/>
      <c r="I216" s="85"/>
      <c r="J216" s="62"/>
      <c r="K216" s="63"/>
      <c r="L216" s="89"/>
      <c r="M216" s="88"/>
      <c r="N216" s="88"/>
      <c r="O216" s="88"/>
      <c r="P216" s="88"/>
      <c r="Q216" s="88"/>
      <c r="R216" s="88"/>
      <c r="S216" s="88"/>
      <c r="T216" s="88"/>
      <c r="U216" s="88"/>
      <c r="V216" s="85"/>
      <c r="W216" s="62"/>
      <c r="X216" s="63"/>
      <c r="Y216" s="89"/>
      <c r="Z216" s="88"/>
      <c r="AA216" s="88"/>
      <c r="AB216" s="88"/>
      <c r="AC216" s="88"/>
      <c r="AD216" s="85"/>
      <c r="AE216" s="62"/>
      <c r="AF216" s="63"/>
      <c r="AG216" s="89"/>
      <c r="AH216" s="88"/>
      <c r="AI216" s="88"/>
      <c r="AJ216" s="88"/>
      <c r="AK216" s="88"/>
      <c r="AL216" s="88"/>
      <c r="AM216" s="88"/>
      <c r="AN216" s="88"/>
      <c r="AO216" s="85"/>
      <c r="AP216" s="62"/>
      <c r="AQ216" s="63"/>
      <c r="AR216" s="89"/>
      <c r="AS216" s="88"/>
      <c r="AT216" s="88"/>
      <c r="AU216" s="88"/>
      <c r="AV216" s="88"/>
      <c r="AW216" s="88"/>
    </row>
  </sheetData>
  <mergeCells count="62">
    <mergeCell ref="A2:H2"/>
    <mergeCell ref="J2:U2"/>
    <mergeCell ref="W2:AC2"/>
    <mergeCell ref="AE2:AN2"/>
    <mergeCell ref="AP2:AR2"/>
    <mergeCell ref="G1:H1"/>
    <mergeCell ref="S1:U1"/>
    <mergeCell ref="AA1:AC1"/>
    <mergeCell ref="AL1:AN1"/>
    <mergeCell ref="AQ1:AR1"/>
    <mergeCell ref="W4:W5"/>
    <mergeCell ref="X4:X5"/>
    <mergeCell ref="AP48:AR48"/>
    <mergeCell ref="AP4:AP5"/>
    <mergeCell ref="AQ4:AQ5"/>
    <mergeCell ref="AR4:AR5"/>
    <mergeCell ref="AQ47:AR47"/>
    <mergeCell ref="W48:AC48"/>
    <mergeCell ref="AE48:AN48"/>
    <mergeCell ref="AA47:AC47"/>
    <mergeCell ref="AL47:AN47"/>
    <mergeCell ref="A50:A51"/>
    <mergeCell ref="B50:B51"/>
    <mergeCell ref="G47:H47"/>
    <mergeCell ref="J4:J5"/>
    <mergeCell ref="A48:H48"/>
    <mergeCell ref="J48:U48"/>
    <mergeCell ref="S47:U47"/>
    <mergeCell ref="K4:K5"/>
    <mergeCell ref="L4:U4"/>
    <mergeCell ref="AE50:AE51"/>
    <mergeCell ref="AF50:AF51"/>
    <mergeCell ref="AG50:AN50"/>
    <mergeCell ref="AX4:BT4"/>
    <mergeCell ref="A45:B45"/>
    <mergeCell ref="J45:K45"/>
    <mergeCell ref="W45:X45"/>
    <mergeCell ref="AE45:AF45"/>
    <mergeCell ref="AP45:AQ45"/>
    <mergeCell ref="AF4:AF5"/>
    <mergeCell ref="AG4:AN4"/>
    <mergeCell ref="Y4:AC4"/>
    <mergeCell ref="AE4:AE5"/>
    <mergeCell ref="A4:A5"/>
    <mergeCell ref="B4:B5"/>
    <mergeCell ref="C4:H4"/>
    <mergeCell ref="AR50:AR51"/>
    <mergeCell ref="AX50:BT50"/>
    <mergeCell ref="A95:B95"/>
    <mergeCell ref="J95:K95"/>
    <mergeCell ref="W95:X95"/>
    <mergeCell ref="AE95:AF95"/>
    <mergeCell ref="AP95:AQ95"/>
    <mergeCell ref="W50:W51"/>
    <mergeCell ref="C50:H50"/>
    <mergeCell ref="J50:J51"/>
    <mergeCell ref="K50:K51"/>
    <mergeCell ref="AP50:AP51"/>
    <mergeCell ref="AQ50:AQ51"/>
    <mergeCell ref="L50:U50"/>
    <mergeCell ref="X50:X51"/>
    <mergeCell ref="Y50:AC50"/>
  </mergeCells>
  <pageMargins left="0.7" right="0.7" top="0.75" bottom="0.75" header="0.3" footer="0.3"/>
  <pageSetup paperSize="9" orientation="portrait" r:id="rId1"/>
  <ignoredErrors>
    <ignoredError sqref="AI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5"/>
  <sheetViews>
    <sheetView zoomScale="85" zoomScaleNormal="85" workbookViewId="0">
      <selection activeCell="G83" sqref="G83"/>
    </sheetView>
  </sheetViews>
  <sheetFormatPr defaultColWidth="7.28515625" defaultRowHeight="17.25"/>
  <cols>
    <col min="1" max="1" width="5.5703125" style="3" customWidth="1"/>
    <col min="2" max="2" width="69.5703125" style="125" customWidth="1"/>
    <col min="3" max="5" width="18.5703125" style="4" customWidth="1"/>
    <col min="6" max="6" width="18.7109375" style="3" customWidth="1"/>
    <col min="7" max="10" width="18.5703125" style="3" customWidth="1"/>
    <col min="11" max="12" width="7.28515625" style="3"/>
    <col min="13" max="13" width="8.28515625" style="3" customWidth="1"/>
    <col min="14" max="16384" width="7.28515625" style="127"/>
  </cols>
  <sheetData>
    <row r="1" spans="1:13">
      <c r="E1" s="415" t="s">
        <v>59</v>
      </c>
      <c r="F1" s="415"/>
      <c r="G1" s="415"/>
      <c r="H1" s="415"/>
      <c r="I1" s="415"/>
      <c r="J1" s="415"/>
      <c r="K1" s="126"/>
      <c r="L1" s="126"/>
      <c r="M1" s="126"/>
    </row>
    <row r="2" spans="1:13" s="125" customFormat="1" ht="18.75">
      <c r="A2" s="430" t="s">
        <v>119</v>
      </c>
      <c r="B2" s="430"/>
      <c r="C2" s="430"/>
      <c r="D2" s="430"/>
      <c r="E2" s="430"/>
      <c r="F2" s="430"/>
      <c r="G2" s="430"/>
      <c r="H2" s="430"/>
      <c r="I2" s="430"/>
      <c r="J2" s="430"/>
      <c r="K2" s="128"/>
      <c r="L2" s="129"/>
      <c r="M2" s="129"/>
    </row>
    <row r="3" spans="1:13" s="125" customFormat="1" ht="18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</row>
    <row r="4" spans="1:13" s="4" customFormat="1" ht="27" customHeight="1">
      <c r="A4" s="427" t="s">
        <v>43</v>
      </c>
      <c r="B4" s="424" t="s">
        <v>0</v>
      </c>
      <c r="C4" s="429" t="s">
        <v>52</v>
      </c>
      <c r="D4" s="416"/>
      <c r="E4" s="416"/>
      <c r="F4" s="417"/>
      <c r="G4" s="416" t="s">
        <v>47</v>
      </c>
      <c r="H4" s="416"/>
      <c r="I4" s="416"/>
      <c r="J4" s="417"/>
      <c r="K4" s="128"/>
      <c r="L4" s="128"/>
      <c r="M4" s="128"/>
    </row>
    <row r="5" spans="1:13" s="4" customFormat="1" ht="22.5" customHeight="1">
      <c r="A5" s="428"/>
      <c r="B5" s="425"/>
      <c r="C5" s="418" t="s">
        <v>129</v>
      </c>
      <c r="D5" s="420" t="s">
        <v>130</v>
      </c>
      <c r="E5" s="431" t="s">
        <v>123</v>
      </c>
      <c r="F5" s="433" t="s">
        <v>124</v>
      </c>
      <c r="G5" s="418" t="s">
        <v>129</v>
      </c>
      <c r="H5" s="420" t="s">
        <v>130</v>
      </c>
      <c r="I5" s="431" t="s">
        <v>123</v>
      </c>
      <c r="J5" s="433" t="s">
        <v>124</v>
      </c>
      <c r="K5" s="130"/>
      <c r="L5" s="130"/>
      <c r="M5" s="130"/>
    </row>
    <row r="6" spans="1:13" s="4" customFormat="1" ht="23.25" customHeight="1" thickBot="1">
      <c r="A6" s="419"/>
      <c r="B6" s="426"/>
      <c r="C6" s="419"/>
      <c r="D6" s="421"/>
      <c r="E6" s="432"/>
      <c r="F6" s="434"/>
      <c r="G6" s="419"/>
      <c r="H6" s="421"/>
      <c r="I6" s="432"/>
      <c r="J6" s="434"/>
      <c r="K6" s="128"/>
      <c r="L6" s="128"/>
      <c r="M6" s="128"/>
    </row>
    <row r="7" spans="1:13" ht="19.5" customHeight="1" thickTop="1">
      <c r="A7" s="118">
        <v>1</v>
      </c>
      <c r="B7" s="131" t="s">
        <v>38</v>
      </c>
      <c r="C7" s="132">
        <v>27309.8</v>
      </c>
      <c r="D7" s="133">
        <f>'Загальна таблиця'!F5</f>
        <v>24517</v>
      </c>
      <c r="E7" s="134">
        <f>D7-C7</f>
        <v>-2792.7999999999993</v>
      </c>
      <c r="F7" s="135">
        <f>((D7/C7)-1)*100</f>
        <v>-10.22636562699104</v>
      </c>
      <c r="G7" s="136">
        <v>16873.3</v>
      </c>
      <c r="H7" s="137">
        <f>'Загальна таблиця'!H5</f>
        <v>9215.7999999999993</v>
      </c>
      <c r="I7" s="134">
        <f>H7-G7</f>
        <v>-7657.5</v>
      </c>
      <c r="J7" s="135">
        <f>((H7/G7)-1)*100</f>
        <v>-45.382349629295994</v>
      </c>
      <c r="K7" s="138"/>
      <c r="L7" s="138"/>
      <c r="M7" s="138"/>
    </row>
    <row r="8" spans="1:13" ht="19.5" customHeight="1">
      <c r="A8" s="120">
        <v>2</v>
      </c>
      <c r="B8" s="139" t="s">
        <v>26</v>
      </c>
      <c r="C8" s="132">
        <v>103448.3</v>
      </c>
      <c r="D8" s="133">
        <f>'Загальна таблиця'!F6</f>
        <v>217087.7</v>
      </c>
      <c r="E8" s="134">
        <f t="shared" ref="E8:E44" si="0">D8-C8</f>
        <v>113639.40000000001</v>
      </c>
      <c r="F8" s="135">
        <f t="shared" ref="F8:F44" si="1">((D8/C8)-1)*100</f>
        <v>109.85139436800799</v>
      </c>
      <c r="G8" s="136">
        <v>33590.1</v>
      </c>
      <c r="H8" s="137">
        <f>'Загальна таблиця'!H6</f>
        <v>65580.2</v>
      </c>
      <c r="I8" s="134">
        <f t="shared" ref="I8:I44" si="2">H8-G8</f>
        <v>31990.1</v>
      </c>
      <c r="J8" s="135">
        <f t="shared" ref="J8:J44" si="3">((H8/G8)-1)*100</f>
        <v>95.236691763346954</v>
      </c>
      <c r="K8" s="138"/>
      <c r="L8" s="138"/>
      <c r="M8" s="138"/>
    </row>
    <row r="9" spans="1:13" ht="19.5" customHeight="1">
      <c r="A9" s="120">
        <v>3</v>
      </c>
      <c r="B9" s="140" t="s">
        <v>7</v>
      </c>
      <c r="C9" s="132">
        <v>217223.6</v>
      </c>
      <c r="D9" s="133">
        <f>'Загальна таблиця'!F7</f>
        <v>266994</v>
      </c>
      <c r="E9" s="134">
        <f t="shared" si="0"/>
        <v>49770.399999999994</v>
      </c>
      <c r="F9" s="135">
        <f t="shared" si="1"/>
        <v>22.912059279010187</v>
      </c>
      <c r="G9" s="136">
        <v>91177.4</v>
      </c>
      <c r="H9" s="137">
        <f>'Загальна таблиця'!H7</f>
        <v>94719.6</v>
      </c>
      <c r="I9" s="134">
        <f t="shared" si="2"/>
        <v>3542.2000000000116</v>
      </c>
      <c r="J9" s="135">
        <f t="shared" si="3"/>
        <v>3.884953946921077</v>
      </c>
      <c r="K9" s="138"/>
      <c r="L9" s="138"/>
      <c r="M9" s="138"/>
    </row>
    <row r="10" spans="1:13" ht="19.5" customHeight="1">
      <c r="A10" s="118">
        <v>4</v>
      </c>
      <c r="B10" s="140" t="s">
        <v>66</v>
      </c>
      <c r="C10" s="132">
        <v>537683</v>
      </c>
      <c r="D10" s="133">
        <f>'Загальна таблиця'!F8</f>
        <v>526069</v>
      </c>
      <c r="E10" s="134">
        <f t="shared" si="0"/>
        <v>-11614</v>
      </c>
      <c r="F10" s="135">
        <f t="shared" si="1"/>
        <v>-2.160008778406608</v>
      </c>
      <c r="G10" s="136">
        <v>246103</v>
      </c>
      <c r="H10" s="137">
        <f>'Загальна таблиця'!H8</f>
        <v>219163</v>
      </c>
      <c r="I10" s="134">
        <f t="shared" si="2"/>
        <v>-26940</v>
      </c>
      <c r="J10" s="135">
        <f t="shared" si="3"/>
        <v>-10.946636164532741</v>
      </c>
      <c r="K10" s="138"/>
      <c r="L10" s="138"/>
      <c r="M10" s="138"/>
    </row>
    <row r="11" spans="1:13" ht="19.5" customHeight="1">
      <c r="A11" s="120">
        <v>5</v>
      </c>
      <c r="B11" s="140" t="s">
        <v>17</v>
      </c>
      <c r="C11" s="132">
        <v>154306.9</v>
      </c>
      <c r="D11" s="133">
        <f>'Загальна таблиця'!F9</f>
        <v>102616.6</v>
      </c>
      <c r="E11" s="134">
        <f t="shared" si="0"/>
        <v>-51690.299999999988</v>
      </c>
      <c r="F11" s="135">
        <f t="shared" si="1"/>
        <v>-33.498372399419594</v>
      </c>
      <c r="G11" s="136">
        <v>57544.4</v>
      </c>
      <c r="H11" s="137">
        <f>'Загальна таблиця'!H9</f>
        <v>46531.8</v>
      </c>
      <c r="I11" s="134">
        <f t="shared" si="2"/>
        <v>-11012.599999999999</v>
      </c>
      <c r="J11" s="135">
        <f t="shared" si="3"/>
        <v>-19.137570293547245</v>
      </c>
      <c r="K11" s="138"/>
      <c r="L11" s="138"/>
      <c r="M11" s="138"/>
    </row>
    <row r="12" spans="1:13" ht="19.5" customHeight="1">
      <c r="A12" s="120">
        <v>6</v>
      </c>
      <c r="B12" s="140" t="s">
        <v>25</v>
      </c>
      <c r="C12" s="132">
        <v>57949.9</v>
      </c>
      <c r="D12" s="133">
        <f>'Загальна таблиця'!F10</f>
        <v>50915.4</v>
      </c>
      <c r="E12" s="134">
        <f t="shared" si="0"/>
        <v>-7034.5</v>
      </c>
      <c r="F12" s="135">
        <f t="shared" si="1"/>
        <v>-12.138933803164454</v>
      </c>
      <c r="G12" s="136">
        <v>2130.9</v>
      </c>
      <c r="H12" s="137">
        <f>'Загальна таблиця'!H10</f>
        <v>1308.4000000000001</v>
      </c>
      <c r="I12" s="134">
        <f t="shared" si="2"/>
        <v>-822.5</v>
      </c>
      <c r="J12" s="135">
        <f t="shared" si="3"/>
        <v>-38.598714158336854</v>
      </c>
      <c r="K12" s="138"/>
      <c r="L12" s="138"/>
      <c r="M12" s="138"/>
    </row>
    <row r="13" spans="1:13" ht="19.5" customHeight="1">
      <c r="A13" s="118">
        <v>7</v>
      </c>
      <c r="B13" s="140" t="s">
        <v>19</v>
      </c>
      <c r="C13" s="132">
        <v>57674</v>
      </c>
      <c r="D13" s="133">
        <f>'Загальна таблиця'!F12</f>
        <v>56208.3</v>
      </c>
      <c r="E13" s="134">
        <f t="shared" si="0"/>
        <v>-1465.6999999999971</v>
      </c>
      <c r="F13" s="135">
        <f t="shared" si="1"/>
        <v>-2.5413531227242769</v>
      </c>
      <c r="G13" s="136">
        <v>2833.9</v>
      </c>
      <c r="H13" s="137">
        <f>'Загальна таблиця'!H12</f>
        <v>5320.4</v>
      </c>
      <c r="I13" s="134">
        <f t="shared" si="2"/>
        <v>2486.4999999999995</v>
      </c>
      <c r="J13" s="135">
        <f t="shared" si="3"/>
        <v>87.741275274356866</v>
      </c>
      <c r="K13" s="138"/>
      <c r="L13" s="138"/>
      <c r="M13" s="138"/>
    </row>
    <row r="14" spans="1:13" ht="19.5" customHeight="1">
      <c r="A14" s="120">
        <v>8</v>
      </c>
      <c r="B14" s="140" t="s">
        <v>20</v>
      </c>
      <c r="C14" s="132">
        <v>91200</v>
      </c>
      <c r="D14" s="133">
        <f>'Загальна таблиця'!F13</f>
        <v>127426.8</v>
      </c>
      <c r="E14" s="134">
        <f t="shared" si="0"/>
        <v>36226.800000000003</v>
      </c>
      <c r="F14" s="135">
        <f t="shared" si="1"/>
        <v>39.722368421052636</v>
      </c>
      <c r="G14" s="136">
        <v>22053.3</v>
      </c>
      <c r="H14" s="137">
        <f>'Загальна таблиця'!H13</f>
        <v>24490.799999999999</v>
      </c>
      <c r="I14" s="134">
        <f t="shared" si="2"/>
        <v>2437.5</v>
      </c>
      <c r="J14" s="135">
        <f t="shared" si="3"/>
        <v>11.052767613010307</v>
      </c>
      <c r="K14" s="138"/>
      <c r="L14" s="138"/>
      <c r="M14" s="138"/>
    </row>
    <row r="15" spans="1:13" ht="19.5" customHeight="1">
      <c r="A15" s="120">
        <v>9</v>
      </c>
      <c r="B15" s="140" t="s">
        <v>65</v>
      </c>
      <c r="C15" s="132">
        <v>201916.79999999999</v>
      </c>
      <c r="D15" s="133">
        <f>'Загальна таблиця'!F14</f>
        <v>222870.9</v>
      </c>
      <c r="E15" s="134">
        <f t="shared" si="0"/>
        <v>20954.100000000006</v>
      </c>
      <c r="F15" s="135">
        <f t="shared" si="1"/>
        <v>10.377591166262533</v>
      </c>
      <c r="G15" s="136">
        <v>119729.9</v>
      </c>
      <c r="H15" s="137">
        <f>'Загальна таблиця'!H14</f>
        <v>110470.6</v>
      </c>
      <c r="I15" s="134">
        <f t="shared" si="2"/>
        <v>-9259.2999999999884</v>
      </c>
      <c r="J15" s="135">
        <f t="shared" si="3"/>
        <v>-7.7334901307025135</v>
      </c>
      <c r="K15" s="138"/>
      <c r="L15" s="138"/>
      <c r="M15" s="138"/>
    </row>
    <row r="16" spans="1:13" ht="19.5" customHeight="1">
      <c r="A16" s="118">
        <v>10</v>
      </c>
      <c r="B16" s="140" t="s">
        <v>64</v>
      </c>
      <c r="C16" s="132">
        <v>31355.599999999999</v>
      </c>
      <c r="D16" s="133">
        <f>'Загальна таблиця'!F15</f>
        <v>80384.899999999994</v>
      </c>
      <c r="E16" s="134">
        <f t="shared" si="0"/>
        <v>49029.299999999996</v>
      </c>
      <c r="F16" s="135">
        <f t="shared" si="1"/>
        <v>156.36537014121879</v>
      </c>
      <c r="G16" s="136">
        <v>5883.4</v>
      </c>
      <c r="H16" s="137">
        <f>'Загальна таблиця'!H15</f>
        <v>10124.6</v>
      </c>
      <c r="I16" s="134">
        <f t="shared" si="2"/>
        <v>4241.2000000000007</v>
      </c>
      <c r="J16" s="135">
        <f t="shared" si="3"/>
        <v>72.087568412822534</v>
      </c>
      <c r="K16" s="138"/>
      <c r="L16" s="138"/>
      <c r="M16" s="138"/>
    </row>
    <row r="17" spans="1:13" ht="19.5" customHeight="1">
      <c r="A17" s="120">
        <v>11</v>
      </c>
      <c r="B17" s="140" t="s">
        <v>27</v>
      </c>
      <c r="C17" s="132">
        <v>50710.2</v>
      </c>
      <c r="D17" s="133">
        <f>'Загальна таблиця'!F16</f>
        <v>66342</v>
      </c>
      <c r="E17" s="134">
        <f t="shared" si="0"/>
        <v>15631.800000000003</v>
      </c>
      <c r="F17" s="135">
        <f t="shared" si="1"/>
        <v>30.82575103233669</v>
      </c>
      <c r="G17" s="136">
        <v>16442.2</v>
      </c>
      <c r="H17" s="137">
        <f>'Загальна таблиця'!H16</f>
        <v>20727.8</v>
      </c>
      <c r="I17" s="134">
        <f t="shared" si="2"/>
        <v>4285.5999999999985</v>
      </c>
      <c r="J17" s="135">
        <f t="shared" si="3"/>
        <v>26.064638552018572</v>
      </c>
      <c r="K17" s="138"/>
      <c r="L17" s="138"/>
      <c r="M17" s="138"/>
    </row>
    <row r="18" spans="1:13" ht="19.5" customHeight="1">
      <c r="A18" s="120">
        <v>12</v>
      </c>
      <c r="B18" s="140" t="s">
        <v>14</v>
      </c>
      <c r="C18" s="132">
        <v>114308.8</v>
      </c>
      <c r="D18" s="133">
        <f>'Загальна таблиця'!F17</f>
        <v>159729.1</v>
      </c>
      <c r="E18" s="134">
        <f t="shared" si="0"/>
        <v>45420.3</v>
      </c>
      <c r="F18" s="135">
        <f t="shared" si="1"/>
        <v>39.734736083311176</v>
      </c>
      <c r="G18" s="136">
        <v>11585.7</v>
      </c>
      <c r="H18" s="137">
        <f>'Загальна таблиця'!H17</f>
        <v>21252.3</v>
      </c>
      <c r="I18" s="134">
        <f t="shared" si="2"/>
        <v>9666.5999999999985</v>
      </c>
      <c r="J18" s="135">
        <f t="shared" si="3"/>
        <v>83.435614593852762</v>
      </c>
      <c r="K18" s="138"/>
      <c r="L18" s="138"/>
      <c r="M18" s="138"/>
    </row>
    <row r="19" spans="1:13" ht="19.5" customHeight="1">
      <c r="A19" s="118">
        <v>13</v>
      </c>
      <c r="B19" s="140" t="s">
        <v>22</v>
      </c>
      <c r="C19" s="132">
        <v>37542</v>
      </c>
      <c r="D19" s="133">
        <f>'Загальна таблиця'!F18</f>
        <v>52322.400000000001</v>
      </c>
      <c r="E19" s="134">
        <f t="shared" si="0"/>
        <v>14780.400000000001</v>
      </c>
      <c r="F19" s="135">
        <f t="shared" si="1"/>
        <v>39.370305258110918</v>
      </c>
      <c r="G19" s="136">
        <v>14773</v>
      </c>
      <c r="H19" s="137">
        <f>'Загальна таблиця'!H18</f>
        <v>18070.900000000001</v>
      </c>
      <c r="I19" s="134">
        <f t="shared" si="2"/>
        <v>3297.9000000000015</v>
      </c>
      <c r="J19" s="135">
        <f t="shared" si="3"/>
        <v>22.323834021525755</v>
      </c>
      <c r="K19" s="138"/>
      <c r="L19" s="138"/>
      <c r="M19" s="138"/>
    </row>
    <row r="20" spans="1:13" s="142" customFormat="1" ht="19.5" customHeight="1">
      <c r="A20" s="120">
        <v>14</v>
      </c>
      <c r="B20" s="141" t="s">
        <v>23</v>
      </c>
      <c r="C20" s="132">
        <v>72658.8</v>
      </c>
      <c r="D20" s="133">
        <f>'Загальна таблиця'!F19</f>
        <v>63025</v>
      </c>
      <c r="E20" s="134">
        <f t="shared" si="0"/>
        <v>-9633.8000000000029</v>
      </c>
      <c r="F20" s="135">
        <f t="shared" si="1"/>
        <v>-13.258958309248159</v>
      </c>
      <c r="G20" s="136">
        <v>32199</v>
      </c>
      <c r="H20" s="137">
        <f>'Загальна таблиця'!H19</f>
        <v>23076.2</v>
      </c>
      <c r="I20" s="134">
        <f t="shared" si="2"/>
        <v>-9122.7999999999993</v>
      </c>
      <c r="J20" s="135">
        <f t="shared" si="3"/>
        <v>-28.332556911705332</v>
      </c>
      <c r="K20" s="138"/>
      <c r="L20" s="138"/>
      <c r="M20" s="138"/>
    </row>
    <row r="21" spans="1:13" ht="19.5" customHeight="1">
      <c r="A21" s="120">
        <v>15</v>
      </c>
      <c r="B21" s="140" t="s">
        <v>9</v>
      </c>
      <c r="C21" s="132">
        <v>1839</v>
      </c>
      <c r="D21" s="133">
        <f>'Загальна таблиця'!F20</f>
        <v>12474.1</v>
      </c>
      <c r="E21" s="134">
        <f t="shared" si="0"/>
        <v>10635.1</v>
      </c>
      <c r="F21" s="135">
        <f t="shared" si="1"/>
        <v>578.30886351277866</v>
      </c>
      <c r="G21" s="136">
        <v>27.9</v>
      </c>
      <c r="H21" s="137">
        <f>'Загальна таблиця'!H20</f>
        <v>13.8</v>
      </c>
      <c r="I21" s="134">
        <f t="shared" si="2"/>
        <v>-14.099999999999998</v>
      </c>
      <c r="J21" s="135">
        <f t="shared" si="3"/>
        <v>-50.537634408602152</v>
      </c>
      <c r="K21" s="138"/>
      <c r="L21" s="138"/>
      <c r="M21" s="138"/>
    </row>
    <row r="22" spans="1:13" ht="19.5" customHeight="1">
      <c r="A22" s="118">
        <v>16</v>
      </c>
      <c r="B22" s="140" t="s">
        <v>21</v>
      </c>
      <c r="C22" s="132">
        <v>90284.1</v>
      </c>
      <c r="D22" s="133">
        <f>'Загальна таблиця'!F21</f>
        <v>98028.4</v>
      </c>
      <c r="E22" s="134">
        <f t="shared" si="0"/>
        <v>7744.2999999999884</v>
      </c>
      <c r="F22" s="135">
        <f t="shared" si="1"/>
        <v>8.5777008354737774</v>
      </c>
      <c r="G22" s="136">
        <v>36046</v>
      </c>
      <c r="H22" s="137">
        <f>'Загальна таблиця'!H21</f>
        <v>38704.300000000003</v>
      </c>
      <c r="I22" s="134">
        <f t="shared" si="2"/>
        <v>2658.3000000000029</v>
      </c>
      <c r="J22" s="135">
        <f t="shared" si="3"/>
        <v>7.374743383454474</v>
      </c>
      <c r="K22" s="138"/>
      <c r="L22" s="138"/>
      <c r="M22" s="138"/>
    </row>
    <row r="23" spans="1:13" ht="19.5" customHeight="1">
      <c r="A23" s="120">
        <v>17</v>
      </c>
      <c r="B23" s="140" t="s">
        <v>32</v>
      </c>
      <c r="C23" s="132">
        <v>35463.4</v>
      </c>
      <c r="D23" s="133">
        <f>'Загальна таблиця'!F22</f>
        <v>43982.1</v>
      </c>
      <c r="E23" s="134">
        <f t="shared" si="0"/>
        <v>8518.6999999999971</v>
      </c>
      <c r="F23" s="135">
        <f t="shared" si="1"/>
        <v>24.021103447497971</v>
      </c>
      <c r="G23" s="136">
        <v>17539.900000000001</v>
      </c>
      <c r="H23" s="137">
        <f>'Загальна таблиця'!H22</f>
        <v>15211.1</v>
      </c>
      <c r="I23" s="134">
        <f t="shared" si="2"/>
        <v>-2328.8000000000011</v>
      </c>
      <c r="J23" s="135">
        <f t="shared" si="3"/>
        <v>-13.277156654256872</v>
      </c>
      <c r="K23" s="138"/>
      <c r="L23" s="138"/>
      <c r="M23" s="138"/>
    </row>
    <row r="24" spans="1:13" ht="19.5" customHeight="1">
      <c r="A24" s="120">
        <v>18</v>
      </c>
      <c r="B24" s="140" t="s">
        <v>8</v>
      </c>
      <c r="C24" s="132">
        <v>114013</v>
      </c>
      <c r="D24" s="133">
        <f>'Загальна таблиця'!F23</f>
        <v>119006</v>
      </c>
      <c r="E24" s="134">
        <f t="shared" si="0"/>
        <v>4993</v>
      </c>
      <c r="F24" s="135">
        <f t="shared" si="1"/>
        <v>4.3793251646742082</v>
      </c>
      <c r="G24" s="136">
        <v>59256.800000000003</v>
      </c>
      <c r="H24" s="137">
        <f>'Загальна таблиця'!H23</f>
        <v>49222.7</v>
      </c>
      <c r="I24" s="134">
        <f t="shared" si="2"/>
        <v>-10034.100000000006</v>
      </c>
      <c r="J24" s="135">
        <f t="shared" si="3"/>
        <v>-16.933246479728915</v>
      </c>
      <c r="K24" s="138"/>
      <c r="L24" s="138"/>
      <c r="M24" s="138"/>
    </row>
    <row r="25" spans="1:13" ht="19.5" customHeight="1">
      <c r="A25" s="118">
        <v>19</v>
      </c>
      <c r="B25" s="143" t="s">
        <v>6</v>
      </c>
      <c r="C25" s="132">
        <v>281053.59999999998</v>
      </c>
      <c r="D25" s="133">
        <f>'Загальна таблиця'!F24</f>
        <v>348800.3</v>
      </c>
      <c r="E25" s="134">
        <f t="shared" si="0"/>
        <v>67746.700000000012</v>
      </c>
      <c r="F25" s="135">
        <f t="shared" si="1"/>
        <v>24.10454802927271</v>
      </c>
      <c r="G25" s="136">
        <v>111958.9</v>
      </c>
      <c r="H25" s="137">
        <f>'Загальна таблиця'!H24</f>
        <v>22159.200000000001</v>
      </c>
      <c r="I25" s="134">
        <f t="shared" si="2"/>
        <v>-89799.7</v>
      </c>
      <c r="J25" s="135">
        <f t="shared" si="3"/>
        <v>-80.207736946325838</v>
      </c>
      <c r="K25" s="138"/>
      <c r="L25" s="138"/>
      <c r="M25" s="138"/>
    </row>
    <row r="26" spans="1:13" ht="19.5" customHeight="1">
      <c r="A26" s="120">
        <v>20</v>
      </c>
      <c r="B26" s="143" t="s">
        <v>128</v>
      </c>
      <c r="C26" s="132">
        <v>15944</v>
      </c>
      <c r="D26" s="133">
        <f>'Загальна таблиця'!F25</f>
        <v>16253.1</v>
      </c>
      <c r="E26" s="134">
        <f t="shared" si="0"/>
        <v>309.10000000000036</v>
      </c>
      <c r="F26" s="135">
        <f t="shared" si="1"/>
        <v>1.9386603110888023</v>
      </c>
      <c r="G26" s="136">
        <v>1568</v>
      </c>
      <c r="H26" s="137">
        <f>'Загальна таблиця'!H25</f>
        <v>837.3</v>
      </c>
      <c r="I26" s="134">
        <f t="shared" si="2"/>
        <v>-730.7</v>
      </c>
      <c r="J26" s="135">
        <f t="shared" si="3"/>
        <v>-46.600765306122447</v>
      </c>
      <c r="K26" s="138"/>
      <c r="L26" s="138"/>
      <c r="M26" s="138"/>
    </row>
    <row r="27" spans="1:13" ht="19.5" customHeight="1">
      <c r="A27" s="120">
        <v>21</v>
      </c>
      <c r="B27" s="140" t="s">
        <v>5</v>
      </c>
      <c r="C27" s="132">
        <v>41860</v>
      </c>
      <c r="D27" s="133">
        <f>'Загальна таблиця'!F27</f>
        <v>41322.6</v>
      </c>
      <c r="E27" s="134">
        <f t="shared" si="0"/>
        <v>-537.40000000000146</v>
      </c>
      <c r="F27" s="135">
        <f t="shared" si="1"/>
        <v>-1.2838031533683791</v>
      </c>
      <c r="G27" s="136">
        <v>19490</v>
      </c>
      <c r="H27" s="137">
        <f>'Загальна таблиця'!H27</f>
        <v>17249.900000000001</v>
      </c>
      <c r="I27" s="134">
        <f t="shared" si="2"/>
        <v>-2240.0999999999985</v>
      </c>
      <c r="J27" s="135">
        <f t="shared" si="3"/>
        <v>-11.493586454592087</v>
      </c>
      <c r="K27" s="138"/>
      <c r="L27" s="138"/>
      <c r="M27" s="138"/>
    </row>
    <row r="28" spans="1:13" ht="19.5" customHeight="1">
      <c r="A28" s="118">
        <v>22</v>
      </c>
      <c r="B28" s="140" t="s">
        <v>12</v>
      </c>
      <c r="C28" s="132">
        <v>127840.2</v>
      </c>
      <c r="D28" s="133">
        <f>'Загальна таблиця'!F28</f>
        <v>75879.8</v>
      </c>
      <c r="E28" s="134">
        <f t="shared" si="0"/>
        <v>-51960.399999999994</v>
      </c>
      <c r="F28" s="135">
        <f t="shared" si="1"/>
        <v>-40.644804998740611</v>
      </c>
      <c r="G28" s="136">
        <v>21228.2</v>
      </c>
      <c r="H28" s="137">
        <f>'Загальна таблиця'!H28</f>
        <v>15425</v>
      </c>
      <c r="I28" s="134">
        <f t="shared" si="2"/>
        <v>-5803.2000000000007</v>
      </c>
      <c r="J28" s="135">
        <f t="shared" si="3"/>
        <v>-27.337221243440336</v>
      </c>
      <c r="K28" s="138"/>
      <c r="L28" s="138"/>
      <c r="M28" s="138"/>
    </row>
    <row r="29" spans="1:13" ht="19.5" customHeight="1">
      <c r="A29" s="120">
        <v>23</v>
      </c>
      <c r="B29" s="140" t="s">
        <v>35</v>
      </c>
      <c r="C29" s="132">
        <v>28378.3</v>
      </c>
      <c r="D29" s="133">
        <f>'Загальна таблиця'!F29</f>
        <v>33080.800000000003</v>
      </c>
      <c r="E29" s="134">
        <f t="shared" si="0"/>
        <v>4702.5000000000036</v>
      </c>
      <c r="F29" s="135">
        <f t="shared" si="1"/>
        <v>16.570760052575405</v>
      </c>
      <c r="G29" s="136">
        <v>13302.6</v>
      </c>
      <c r="H29" s="137">
        <f>'Загальна таблиця'!H29</f>
        <v>14574.2</v>
      </c>
      <c r="I29" s="134">
        <f t="shared" si="2"/>
        <v>1271.6000000000004</v>
      </c>
      <c r="J29" s="135">
        <f t="shared" si="3"/>
        <v>9.5590335723843456</v>
      </c>
      <c r="K29" s="138"/>
      <c r="L29" s="138"/>
      <c r="M29" s="138"/>
    </row>
    <row r="30" spans="1:13" ht="19.5" customHeight="1">
      <c r="A30" s="120">
        <v>24</v>
      </c>
      <c r="B30" s="140" t="s">
        <v>42</v>
      </c>
      <c r="C30" s="132">
        <v>68001</v>
      </c>
      <c r="D30" s="133">
        <f>'Загальна таблиця'!F30</f>
        <v>97889</v>
      </c>
      <c r="E30" s="134">
        <f t="shared" si="0"/>
        <v>29888</v>
      </c>
      <c r="F30" s="135">
        <f t="shared" si="1"/>
        <v>43.952294819193824</v>
      </c>
      <c r="G30" s="136">
        <v>11074</v>
      </c>
      <c r="H30" s="137">
        <f>'Загальна таблиця'!H30</f>
        <v>18824</v>
      </c>
      <c r="I30" s="134">
        <f t="shared" si="2"/>
        <v>7750</v>
      </c>
      <c r="J30" s="135">
        <f t="shared" si="3"/>
        <v>69.983745710673645</v>
      </c>
      <c r="K30" s="138"/>
      <c r="L30" s="138"/>
      <c r="M30" s="138"/>
    </row>
    <row r="31" spans="1:13" ht="19.5" customHeight="1">
      <c r="A31" s="118">
        <v>25</v>
      </c>
      <c r="B31" s="140" t="s">
        <v>4</v>
      </c>
      <c r="C31" s="132">
        <v>202397</v>
      </c>
      <c r="D31" s="133">
        <f>'Загальна таблиця'!F31</f>
        <v>237174.8</v>
      </c>
      <c r="E31" s="134">
        <f t="shared" si="0"/>
        <v>34777.799999999988</v>
      </c>
      <c r="F31" s="135">
        <f t="shared" si="1"/>
        <v>17.182962198056284</v>
      </c>
      <c r="G31" s="136">
        <v>67264.100000000006</v>
      </c>
      <c r="H31" s="137">
        <f>'Загальна таблиця'!H31</f>
        <v>87716.5</v>
      </c>
      <c r="I31" s="134">
        <f t="shared" si="2"/>
        <v>20452.399999999994</v>
      </c>
      <c r="J31" s="135">
        <f t="shared" si="3"/>
        <v>30.406115595094541</v>
      </c>
      <c r="K31" s="138"/>
      <c r="L31" s="138"/>
      <c r="M31" s="138"/>
    </row>
    <row r="32" spans="1:13" ht="19.5" customHeight="1">
      <c r="A32" s="120">
        <v>26</v>
      </c>
      <c r="B32" s="140" t="s">
        <v>10</v>
      </c>
      <c r="C32" s="132">
        <v>324193.40000000002</v>
      </c>
      <c r="D32" s="133">
        <f>'Загальна таблиця'!F32</f>
        <v>447700.9</v>
      </c>
      <c r="E32" s="134">
        <f t="shared" si="0"/>
        <v>123507.5</v>
      </c>
      <c r="F32" s="135">
        <f t="shared" si="1"/>
        <v>38.096858233387842</v>
      </c>
      <c r="G32" s="136">
        <v>177650.6</v>
      </c>
      <c r="H32" s="137">
        <f>'Загальна таблиця'!H32</f>
        <v>156973.29999999999</v>
      </c>
      <c r="I32" s="134">
        <f t="shared" si="2"/>
        <v>-20677.300000000017</v>
      </c>
      <c r="J32" s="135">
        <f t="shared" si="3"/>
        <v>-11.639307719760028</v>
      </c>
      <c r="K32" s="138"/>
      <c r="L32" s="138"/>
      <c r="M32" s="138"/>
    </row>
    <row r="33" spans="1:13" ht="19.5" customHeight="1">
      <c r="A33" s="120">
        <v>27</v>
      </c>
      <c r="B33" s="140" t="s">
        <v>117</v>
      </c>
      <c r="C33" s="132">
        <v>27959</v>
      </c>
      <c r="D33" s="133">
        <f>'Загальна таблиця'!F33</f>
        <v>13784.9</v>
      </c>
      <c r="E33" s="134">
        <f t="shared" si="0"/>
        <v>-14174.1</v>
      </c>
      <c r="F33" s="135">
        <f t="shared" si="1"/>
        <v>-50.696019170928864</v>
      </c>
      <c r="G33" s="136">
        <v>2264.1999999999998</v>
      </c>
      <c r="H33" s="137">
        <f>'Загальна таблиця'!H33</f>
        <v>1665.9</v>
      </c>
      <c r="I33" s="134">
        <f t="shared" si="2"/>
        <v>-598.29999999999973</v>
      </c>
      <c r="J33" s="135">
        <f t="shared" si="3"/>
        <v>-26.424344139210309</v>
      </c>
      <c r="K33" s="138"/>
      <c r="L33" s="138"/>
      <c r="M33" s="138"/>
    </row>
    <row r="34" spans="1:13" ht="19.5" customHeight="1">
      <c r="A34" s="118">
        <v>28</v>
      </c>
      <c r="B34" s="140" t="s">
        <v>15</v>
      </c>
      <c r="C34" s="132">
        <v>124336.8</v>
      </c>
      <c r="D34" s="133">
        <f>'Загальна таблиця'!F34</f>
        <v>139199.9</v>
      </c>
      <c r="E34" s="134">
        <f t="shared" si="0"/>
        <v>14863.099999999991</v>
      </c>
      <c r="F34" s="135">
        <f t="shared" si="1"/>
        <v>11.953902625771295</v>
      </c>
      <c r="G34" s="136">
        <v>55769.5</v>
      </c>
      <c r="H34" s="137">
        <f>'Загальна таблиця'!H34</f>
        <v>55986.400000000001</v>
      </c>
      <c r="I34" s="134">
        <f t="shared" si="2"/>
        <v>216.90000000000146</v>
      </c>
      <c r="J34" s="135">
        <f t="shared" si="3"/>
        <v>0.38892226037530175</v>
      </c>
      <c r="K34" s="138"/>
      <c r="L34" s="138"/>
      <c r="M34" s="138"/>
    </row>
    <row r="35" spans="1:13" ht="19.5" customHeight="1">
      <c r="A35" s="120">
        <v>29</v>
      </c>
      <c r="B35" s="140" t="s">
        <v>31</v>
      </c>
      <c r="C35" s="132">
        <v>38354</v>
      </c>
      <c r="D35" s="133">
        <f>'Загальна таблиця'!F35</f>
        <v>43066.6</v>
      </c>
      <c r="E35" s="134">
        <f t="shared" si="0"/>
        <v>4712.5999999999985</v>
      </c>
      <c r="F35" s="135">
        <f t="shared" si="1"/>
        <v>12.287114772905028</v>
      </c>
      <c r="G35" s="136">
        <v>8634.5</v>
      </c>
      <c r="H35" s="137">
        <f>'Загальна таблиця'!H35</f>
        <v>12006.9</v>
      </c>
      <c r="I35" s="134">
        <f t="shared" si="2"/>
        <v>3372.3999999999996</v>
      </c>
      <c r="J35" s="135">
        <f t="shared" si="3"/>
        <v>39.057270253054611</v>
      </c>
      <c r="K35" s="138"/>
      <c r="L35" s="138"/>
      <c r="M35" s="138"/>
    </row>
    <row r="36" spans="1:13" ht="19.5" customHeight="1">
      <c r="A36" s="120">
        <v>30</v>
      </c>
      <c r="B36" s="140" t="s">
        <v>28</v>
      </c>
      <c r="C36" s="132">
        <v>11525</v>
      </c>
      <c r="D36" s="133">
        <f>'Загальна таблиця'!F36</f>
        <v>33006.1</v>
      </c>
      <c r="E36" s="134">
        <f t="shared" si="0"/>
        <v>21481.1</v>
      </c>
      <c r="F36" s="135">
        <f t="shared" si="1"/>
        <v>186.38698481561821</v>
      </c>
      <c r="G36" s="136">
        <v>285.8</v>
      </c>
      <c r="H36" s="137">
        <f>'Загальна таблиця'!H36</f>
        <v>175.2</v>
      </c>
      <c r="I36" s="134">
        <f t="shared" si="2"/>
        <v>-110.60000000000002</v>
      </c>
      <c r="J36" s="135">
        <f t="shared" si="3"/>
        <v>-38.698390482855146</v>
      </c>
      <c r="K36" s="138"/>
      <c r="L36" s="138"/>
      <c r="M36" s="138"/>
    </row>
    <row r="37" spans="1:13" ht="19.5" customHeight="1">
      <c r="A37" s="118">
        <v>31</v>
      </c>
      <c r="B37" s="140" t="s">
        <v>29</v>
      </c>
      <c r="C37" s="132">
        <v>7229</v>
      </c>
      <c r="D37" s="133">
        <f>'Загальна таблиця'!F37</f>
        <v>9016.9</v>
      </c>
      <c r="E37" s="134">
        <f t="shared" si="0"/>
        <v>1787.8999999999996</v>
      </c>
      <c r="F37" s="135">
        <f t="shared" si="1"/>
        <v>24.732328122838567</v>
      </c>
      <c r="G37" s="136">
        <v>2168</v>
      </c>
      <c r="H37" s="137">
        <f>'Загальна таблиця'!H37</f>
        <v>1988.9</v>
      </c>
      <c r="I37" s="134">
        <f t="shared" si="2"/>
        <v>-179.09999999999991</v>
      </c>
      <c r="J37" s="135">
        <f t="shared" si="3"/>
        <v>-8.2610701107011071</v>
      </c>
      <c r="K37" s="138"/>
      <c r="L37" s="138"/>
      <c r="M37" s="138"/>
    </row>
    <row r="38" spans="1:13" ht="19.5" customHeight="1">
      <c r="A38" s="120">
        <v>32</v>
      </c>
      <c r="B38" s="140" t="s">
        <v>30</v>
      </c>
      <c r="C38" s="132">
        <v>49617.5</v>
      </c>
      <c r="D38" s="133">
        <f>'Загальна таблиця'!F38</f>
        <v>74049.100000000006</v>
      </c>
      <c r="E38" s="134">
        <f t="shared" si="0"/>
        <v>24431.600000000006</v>
      </c>
      <c r="F38" s="135">
        <f t="shared" si="1"/>
        <v>49.239885121177011</v>
      </c>
      <c r="G38" s="136">
        <v>5382.5</v>
      </c>
      <c r="H38" s="137">
        <f>'Загальна таблиця'!H38</f>
        <v>5968.2</v>
      </c>
      <c r="I38" s="134">
        <f t="shared" si="2"/>
        <v>585.69999999999982</v>
      </c>
      <c r="J38" s="135">
        <f t="shared" si="3"/>
        <v>10.881560613097996</v>
      </c>
      <c r="K38" s="138"/>
      <c r="L38" s="138"/>
      <c r="M38" s="138"/>
    </row>
    <row r="39" spans="1:13" ht="19.5" customHeight="1">
      <c r="A39" s="120">
        <v>33</v>
      </c>
      <c r="B39" s="140" t="s">
        <v>34</v>
      </c>
      <c r="C39" s="132">
        <v>56960.3</v>
      </c>
      <c r="D39" s="133">
        <f>'Загальна таблиця'!F39</f>
        <v>53861.1</v>
      </c>
      <c r="E39" s="134">
        <f t="shared" si="0"/>
        <v>-3099.2000000000044</v>
      </c>
      <c r="F39" s="135">
        <f t="shared" si="1"/>
        <v>-5.4409825790945661</v>
      </c>
      <c r="G39" s="136">
        <v>8839.7000000000007</v>
      </c>
      <c r="H39" s="137">
        <f>'Загальна таблиця'!H39</f>
        <v>18909.5</v>
      </c>
      <c r="I39" s="134">
        <f t="shared" si="2"/>
        <v>10069.799999999999</v>
      </c>
      <c r="J39" s="135">
        <f t="shared" si="3"/>
        <v>113.91563062094865</v>
      </c>
      <c r="K39" s="138"/>
      <c r="L39" s="138"/>
      <c r="M39" s="138"/>
    </row>
    <row r="40" spans="1:13" ht="19.5" customHeight="1">
      <c r="A40" s="118">
        <v>34</v>
      </c>
      <c r="B40" s="140" t="s">
        <v>16</v>
      </c>
      <c r="C40" s="132">
        <v>292594.3</v>
      </c>
      <c r="D40" s="133">
        <f>'Загальна таблиця'!F41</f>
        <v>303042.8</v>
      </c>
      <c r="E40" s="134">
        <f t="shared" si="0"/>
        <v>10448.5</v>
      </c>
      <c r="F40" s="135">
        <f t="shared" si="1"/>
        <v>3.570985490831502</v>
      </c>
      <c r="G40" s="136">
        <v>154781.1</v>
      </c>
      <c r="H40" s="137">
        <f>'Загальна таблиця'!H41</f>
        <v>157694.6</v>
      </c>
      <c r="I40" s="134">
        <f t="shared" si="2"/>
        <v>2913.5</v>
      </c>
      <c r="J40" s="135">
        <f t="shared" si="3"/>
        <v>1.8823357632165694</v>
      </c>
      <c r="K40" s="138"/>
      <c r="L40" s="138"/>
      <c r="M40" s="138"/>
    </row>
    <row r="41" spans="1:13" ht="19.5" customHeight="1">
      <c r="A41" s="120">
        <v>35</v>
      </c>
      <c r="B41" s="140" t="s">
        <v>39</v>
      </c>
      <c r="C41" s="132">
        <v>11484.5</v>
      </c>
      <c r="D41" s="133">
        <f>'Загальна таблиця'!F42</f>
        <v>13218.8</v>
      </c>
      <c r="E41" s="134">
        <f t="shared" si="0"/>
        <v>1734.2999999999993</v>
      </c>
      <c r="F41" s="135">
        <f t="shared" si="1"/>
        <v>15.10122338804476</v>
      </c>
      <c r="G41" s="136">
        <v>8716.4</v>
      </c>
      <c r="H41" s="137">
        <f>'Загальна таблиця'!H42</f>
        <v>4130.3</v>
      </c>
      <c r="I41" s="134">
        <f t="shared" si="2"/>
        <v>-4586.0999999999995</v>
      </c>
      <c r="J41" s="135">
        <f t="shared" si="3"/>
        <v>-52.614611536873014</v>
      </c>
      <c r="K41" s="138"/>
      <c r="L41" s="138"/>
      <c r="M41" s="138"/>
    </row>
    <row r="42" spans="1:13" ht="19.5" customHeight="1">
      <c r="A42" s="120">
        <v>36</v>
      </c>
      <c r="B42" s="140" t="s">
        <v>33</v>
      </c>
      <c r="C42" s="132">
        <v>28497.7</v>
      </c>
      <c r="D42" s="133">
        <f>'Загальна таблиця'!F43</f>
        <v>31469.8</v>
      </c>
      <c r="E42" s="134">
        <f t="shared" si="0"/>
        <v>2972.0999999999985</v>
      </c>
      <c r="F42" s="135">
        <f t="shared" si="1"/>
        <v>10.429262712429409</v>
      </c>
      <c r="G42" s="136">
        <v>9523</v>
      </c>
      <c r="H42" s="137">
        <f>'Загальна таблиця'!H43</f>
        <v>7133</v>
      </c>
      <c r="I42" s="134">
        <f t="shared" si="2"/>
        <v>-2390</v>
      </c>
      <c r="J42" s="135">
        <f t="shared" si="3"/>
        <v>-25.097133256326785</v>
      </c>
      <c r="K42" s="138"/>
      <c r="L42" s="138"/>
      <c r="M42" s="138"/>
    </row>
    <row r="43" spans="1:13" ht="19.5" customHeight="1">
      <c r="A43" s="118">
        <v>37</v>
      </c>
      <c r="B43" s="140" t="s">
        <v>13</v>
      </c>
      <c r="C43" s="132">
        <v>183231</v>
      </c>
      <c r="D43" s="133">
        <f>'Загальна таблиця'!F44</f>
        <v>187070.9</v>
      </c>
      <c r="E43" s="134">
        <f t="shared" si="0"/>
        <v>3839.8999999999942</v>
      </c>
      <c r="F43" s="135">
        <f t="shared" si="1"/>
        <v>2.0956606687732915</v>
      </c>
      <c r="G43" s="136">
        <v>57530.400000000001</v>
      </c>
      <c r="H43" s="137">
        <f>'Загальна таблиця'!H44</f>
        <v>49204.1</v>
      </c>
      <c r="I43" s="134">
        <f t="shared" si="2"/>
        <v>-8326.3000000000029</v>
      </c>
      <c r="J43" s="135">
        <f t="shared" si="3"/>
        <v>-14.472869995689241</v>
      </c>
      <c r="K43" s="138"/>
      <c r="L43" s="138"/>
      <c r="M43" s="138"/>
    </row>
    <row r="44" spans="1:13" ht="19.5" customHeight="1" thickBot="1">
      <c r="A44" s="120">
        <v>38</v>
      </c>
      <c r="B44" s="144" t="s">
        <v>11</v>
      </c>
      <c r="C44" s="132">
        <v>411669.5</v>
      </c>
      <c r="D44" s="133">
        <f>'Загальна таблиця'!F45</f>
        <v>482600</v>
      </c>
      <c r="E44" s="134">
        <f t="shared" si="0"/>
        <v>70930.5</v>
      </c>
      <c r="F44" s="135">
        <f t="shared" si="1"/>
        <v>17.229962384874263</v>
      </c>
      <c r="G44" s="136">
        <v>155913.5</v>
      </c>
      <c r="H44" s="137">
        <f>'Загальна таблиця'!H45</f>
        <v>200590.4</v>
      </c>
      <c r="I44" s="134">
        <f t="shared" si="2"/>
        <v>44676.899999999994</v>
      </c>
      <c r="J44" s="135">
        <f t="shared" si="3"/>
        <v>28.654927251328456</v>
      </c>
      <c r="K44" s="138"/>
      <c r="L44" s="138"/>
      <c r="M44" s="138"/>
    </row>
    <row r="45" spans="1:13" s="148" customFormat="1" ht="27.75" customHeight="1" thickTop="1" thickBot="1">
      <c r="A45" s="422" t="s">
        <v>40</v>
      </c>
      <c r="B45" s="423"/>
      <c r="C45" s="145">
        <f>SUM(C7:C44)</f>
        <v>4330013.3</v>
      </c>
      <c r="D45" s="146">
        <f>SUM(D7:D44)</f>
        <v>4971487.8999999994</v>
      </c>
      <c r="E45" s="146">
        <f>D45-C45</f>
        <v>641474.59999999963</v>
      </c>
      <c r="F45" s="147">
        <f>((D45/C45)-1)*100</f>
        <v>14.814610384684034</v>
      </c>
      <c r="G45" s="146">
        <f>SUM(G7:G44)</f>
        <v>1679135.0999999999</v>
      </c>
      <c r="H45" s="146">
        <f>SUM(H7:H44)</f>
        <v>1622417.0999999996</v>
      </c>
      <c r="I45" s="146">
        <f>H45-G45</f>
        <v>-56718.000000000233</v>
      </c>
      <c r="J45" s="147">
        <f>((H45/G45)-1)*100</f>
        <v>-3.3778103977458507</v>
      </c>
      <c r="K45" s="138"/>
      <c r="L45" s="138"/>
      <c r="M45" s="138"/>
    </row>
    <row r="46" spans="1:13" s="148" customFormat="1">
      <c r="A46" s="105"/>
      <c r="B46" s="105"/>
      <c r="C46" s="138"/>
      <c r="D46" s="138"/>
      <c r="E46" s="415" t="s">
        <v>60</v>
      </c>
      <c r="F46" s="415"/>
      <c r="G46" s="415"/>
      <c r="H46" s="415"/>
      <c r="I46" s="415"/>
      <c r="J46" s="415"/>
      <c r="K46" s="138"/>
      <c r="L46" s="138"/>
      <c r="M46" s="138"/>
    </row>
    <row r="47" spans="1:13" s="148" customFormat="1" ht="18.75" customHeight="1">
      <c r="A47" s="430" t="s">
        <v>120</v>
      </c>
      <c r="B47" s="430"/>
      <c r="C47" s="430"/>
      <c r="D47" s="430"/>
      <c r="E47" s="430"/>
      <c r="F47" s="430"/>
      <c r="G47" s="430"/>
      <c r="H47" s="430"/>
      <c r="I47" s="430"/>
      <c r="J47" s="430"/>
      <c r="K47" s="138"/>
      <c r="L47" s="138"/>
      <c r="M47" s="138"/>
    </row>
    <row r="48" spans="1:13" ht="18" thickBo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48"/>
      <c r="L48" s="148"/>
      <c r="M48" s="148"/>
    </row>
    <row r="49" spans="1:13" ht="17.25" customHeight="1">
      <c r="A49" s="427" t="s">
        <v>43</v>
      </c>
      <c r="B49" s="424" t="s">
        <v>0</v>
      </c>
      <c r="C49" s="429" t="s">
        <v>121</v>
      </c>
      <c r="D49" s="416"/>
      <c r="E49" s="416"/>
      <c r="F49" s="417"/>
      <c r="G49" s="416" t="s">
        <v>122</v>
      </c>
      <c r="H49" s="416"/>
      <c r="I49" s="416"/>
      <c r="J49" s="417"/>
      <c r="K49" s="148"/>
      <c r="L49" s="148"/>
      <c r="M49" s="148"/>
    </row>
    <row r="50" spans="1:13" ht="17.25" customHeight="1">
      <c r="A50" s="428"/>
      <c r="B50" s="425"/>
      <c r="C50" s="418" t="s">
        <v>129</v>
      </c>
      <c r="D50" s="420" t="s">
        <v>130</v>
      </c>
      <c r="E50" s="431" t="s">
        <v>123</v>
      </c>
      <c r="F50" s="433" t="s">
        <v>124</v>
      </c>
      <c r="G50" s="418" t="s">
        <v>129</v>
      </c>
      <c r="H50" s="420" t="s">
        <v>130</v>
      </c>
      <c r="I50" s="431" t="s">
        <v>123</v>
      </c>
      <c r="J50" s="433" t="s">
        <v>124</v>
      </c>
      <c r="K50" s="148"/>
      <c r="L50" s="148"/>
      <c r="M50" s="148"/>
    </row>
    <row r="51" spans="1:13" ht="18" thickBot="1">
      <c r="A51" s="419"/>
      <c r="B51" s="426"/>
      <c r="C51" s="419"/>
      <c r="D51" s="421"/>
      <c r="E51" s="432"/>
      <c r="F51" s="434"/>
      <c r="G51" s="419"/>
      <c r="H51" s="421"/>
      <c r="I51" s="432"/>
      <c r="J51" s="434"/>
      <c r="K51" s="148"/>
      <c r="L51" s="148"/>
      <c r="M51" s="148"/>
    </row>
    <row r="52" spans="1:13" ht="18" thickTop="1">
      <c r="A52" s="118">
        <v>1</v>
      </c>
      <c r="B52" s="131" t="s">
        <v>38</v>
      </c>
      <c r="C52" s="132">
        <v>185908.4</v>
      </c>
      <c r="D52" s="133">
        <f>'Загальна таблиця'!C5</f>
        <v>183633</v>
      </c>
      <c r="E52" s="134">
        <f>D52-C52</f>
        <v>-2275.3999999999942</v>
      </c>
      <c r="F52" s="135">
        <f>((D52/C52)-1)*100</f>
        <v>-1.223936088955635</v>
      </c>
      <c r="G52" s="136">
        <v>33539.199999999997</v>
      </c>
      <c r="H52" s="137">
        <f>'Загальна таблиця'!E5</f>
        <v>30704.1</v>
      </c>
      <c r="I52" s="134">
        <f>H52-G52</f>
        <v>-2835.0999999999985</v>
      </c>
      <c r="J52" s="135">
        <f>((H52/G52)-1)*100</f>
        <v>-8.4530936933498673</v>
      </c>
      <c r="K52" s="148"/>
      <c r="L52" s="148"/>
      <c r="M52" s="148"/>
    </row>
    <row r="53" spans="1:13">
      <c r="A53" s="120">
        <v>2</v>
      </c>
      <c r="B53" s="139" t="s">
        <v>26</v>
      </c>
      <c r="C53" s="132">
        <v>192066.5</v>
      </c>
      <c r="D53" s="133">
        <f>'Загальна таблиця'!C6</f>
        <v>195750.9</v>
      </c>
      <c r="E53" s="134">
        <f t="shared" ref="E53:E89" si="4">D53-C53</f>
        <v>3684.3999999999942</v>
      </c>
      <c r="F53" s="135">
        <f t="shared" ref="F53:F89" si="5">((D53/C53)-1)*100</f>
        <v>1.918293924239789</v>
      </c>
      <c r="G53" s="136">
        <v>59102.1</v>
      </c>
      <c r="H53" s="137">
        <f>'Загальна таблиця'!E6</f>
        <v>82424.899999999994</v>
      </c>
      <c r="I53" s="134">
        <f t="shared" ref="I53:I89" si="6">H53-G53</f>
        <v>23322.799999999996</v>
      </c>
      <c r="J53" s="135">
        <f t="shared" ref="J53:J89" si="7">((H53/G53)-1)*100</f>
        <v>39.461880373117019</v>
      </c>
      <c r="K53" s="148"/>
      <c r="L53" s="148"/>
      <c r="M53" s="148"/>
    </row>
    <row r="54" spans="1:13">
      <c r="A54" s="120">
        <v>3</v>
      </c>
      <c r="B54" s="140" t="s">
        <v>7</v>
      </c>
      <c r="C54" s="132">
        <v>394782</v>
      </c>
      <c r="D54" s="133">
        <f>'Загальна таблиця'!C7</f>
        <v>389805</v>
      </c>
      <c r="E54" s="134">
        <f t="shared" si="4"/>
        <v>-4977</v>
      </c>
      <c r="F54" s="135">
        <f t="shared" si="5"/>
        <v>-1.2606957764031756</v>
      </c>
      <c r="G54" s="136">
        <v>175316</v>
      </c>
      <c r="H54" s="137">
        <f>'Загальна таблиця'!E7</f>
        <v>178526</v>
      </c>
      <c r="I54" s="134">
        <f t="shared" si="6"/>
        <v>3210</v>
      </c>
      <c r="J54" s="135">
        <f t="shared" si="7"/>
        <v>1.8309794884665331</v>
      </c>
      <c r="K54" s="148"/>
      <c r="L54" s="148"/>
      <c r="M54" s="148"/>
    </row>
    <row r="55" spans="1:13">
      <c r="A55" s="118">
        <v>4</v>
      </c>
      <c r="B55" s="140" t="s">
        <v>66</v>
      </c>
      <c r="C55" s="132">
        <v>837433</v>
      </c>
      <c r="D55" s="133">
        <f>'Загальна таблиця'!C8</f>
        <v>824201</v>
      </c>
      <c r="E55" s="134">
        <f t="shared" si="4"/>
        <v>-13232</v>
      </c>
      <c r="F55" s="135">
        <f t="shared" si="5"/>
        <v>-1.5800667038437743</v>
      </c>
      <c r="G55" s="136">
        <v>328229</v>
      </c>
      <c r="H55" s="137">
        <f>'Загальна таблиця'!E8</f>
        <v>287019</v>
      </c>
      <c r="I55" s="134">
        <f t="shared" si="6"/>
        <v>-41210</v>
      </c>
      <c r="J55" s="135">
        <f t="shared" si="7"/>
        <v>-12.555258676107229</v>
      </c>
      <c r="K55" s="148"/>
      <c r="L55" s="148"/>
      <c r="M55" s="148"/>
    </row>
    <row r="56" spans="1:13">
      <c r="A56" s="120">
        <v>5</v>
      </c>
      <c r="B56" s="140" t="s">
        <v>17</v>
      </c>
      <c r="C56" s="132">
        <v>215010.5</v>
      </c>
      <c r="D56" s="133">
        <f>'Загальна таблиця'!C9</f>
        <v>210229</v>
      </c>
      <c r="E56" s="134">
        <f t="shared" si="4"/>
        <v>-4781.5</v>
      </c>
      <c r="F56" s="135">
        <f t="shared" si="5"/>
        <v>-2.2238448819941303</v>
      </c>
      <c r="G56" s="136">
        <v>93373.7</v>
      </c>
      <c r="H56" s="137">
        <f>'Загальна таблиця'!E9</f>
        <v>67185</v>
      </c>
      <c r="I56" s="134">
        <f t="shared" si="6"/>
        <v>-26188.699999999997</v>
      </c>
      <c r="J56" s="135">
        <f t="shared" si="7"/>
        <v>-28.047191018455941</v>
      </c>
      <c r="K56" s="148"/>
      <c r="L56" s="148"/>
      <c r="M56" s="148"/>
    </row>
    <row r="57" spans="1:13">
      <c r="A57" s="120">
        <v>6</v>
      </c>
      <c r="B57" s="140" t="s">
        <v>25</v>
      </c>
      <c r="C57" s="132">
        <v>79947.399999999994</v>
      </c>
      <c r="D57" s="133">
        <f>'Загальна таблиця'!C10</f>
        <v>83759.3</v>
      </c>
      <c r="E57" s="134">
        <f t="shared" si="4"/>
        <v>3811.9000000000087</v>
      </c>
      <c r="F57" s="135">
        <f t="shared" si="5"/>
        <v>4.7680099665530218</v>
      </c>
      <c r="G57" s="136">
        <v>34166.699999999997</v>
      </c>
      <c r="H57" s="137">
        <f>'Загальна таблиця'!E10</f>
        <v>27495.7</v>
      </c>
      <c r="I57" s="134">
        <f t="shared" si="6"/>
        <v>-6670.9999999999964</v>
      </c>
      <c r="J57" s="135">
        <f t="shared" si="7"/>
        <v>-19.52485900013755</v>
      </c>
      <c r="K57" s="148"/>
      <c r="L57" s="148"/>
      <c r="M57" s="148"/>
    </row>
    <row r="58" spans="1:13">
      <c r="A58" s="118">
        <v>7</v>
      </c>
      <c r="B58" s="140" t="s">
        <v>19</v>
      </c>
      <c r="C58" s="132">
        <v>39949.9</v>
      </c>
      <c r="D58" s="133">
        <f>'Загальна таблиця'!C12</f>
        <v>36891.300000000003</v>
      </c>
      <c r="E58" s="134">
        <f t="shared" si="4"/>
        <v>-3058.5999999999985</v>
      </c>
      <c r="F58" s="135">
        <f t="shared" si="5"/>
        <v>-7.656089251787856</v>
      </c>
      <c r="G58" s="136">
        <v>34303.800000000003</v>
      </c>
      <c r="H58" s="137">
        <f>'Загальна таблиця'!E12</f>
        <v>31425</v>
      </c>
      <c r="I58" s="134">
        <f t="shared" si="6"/>
        <v>-2878.8000000000029</v>
      </c>
      <c r="J58" s="135">
        <f t="shared" si="7"/>
        <v>-8.3920731813968192</v>
      </c>
      <c r="K58" s="148"/>
      <c r="L58" s="148"/>
      <c r="M58" s="148"/>
    </row>
    <row r="59" spans="1:13">
      <c r="A59" s="120">
        <v>8</v>
      </c>
      <c r="B59" s="140" t="s">
        <v>20</v>
      </c>
      <c r="C59" s="132">
        <v>182082.7</v>
      </c>
      <c r="D59" s="133">
        <f>'Загальна таблиця'!C13</f>
        <v>220621.9</v>
      </c>
      <c r="E59" s="134">
        <f t="shared" si="4"/>
        <v>38539.199999999983</v>
      </c>
      <c r="F59" s="135">
        <f t="shared" si="5"/>
        <v>21.165766983903467</v>
      </c>
      <c r="G59" s="136">
        <v>60530.8</v>
      </c>
      <c r="H59" s="137">
        <f>'Загальна таблиця'!E13</f>
        <v>88134.6</v>
      </c>
      <c r="I59" s="134">
        <f t="shared" si="6"/>
        <v>27603.800000000003</v>
      </c>
      <c r="J59" s="135">
        <f t="shared" si="7"/>
        <v>45.602899680823647</v>
      </c>
      <c r="K59" s="148"/>
      <c r="L59" s="148"/>
      <c r="M59" s="148"/>
    </row>
    <row r="60" spans="1:13">
      <c r="A60" s="120">
        <v>9</v>
      </c>
      <c r="B60" s="140" t="s">
        <v>65</v>
      </c>
      <c r="C60" s="132">
        <v>375209</v>
      </c>
      <c r="D60" s="133">
        <f>'Загальна таблиця'!C14</f>
        <v>422098.6</v>
      </c>
      <c r="E60" s="134">
        <f t="shared" si="4"/>
        <v>46889.599999999977</v>
      </c>
      <c r="F60" s="135">
        <f t="shared" si="5"/>
        <v>12.496928378583672</v>
      </c>
      <c r="G60" s="136">
        <v>169605</v>
      </c>
      <c r="H60" s="137">
        <f>'Загальна таблиця'!E14</f>
        <v>174811.9</v>
      </c>
      <c r="I60" s="134">
        <f t="shared" si="6"/>
        <v>5206.8999999999942</v>
      </c>
      <c r="J60" s="135">
        <f t="shared" si="7"/>
        <v>3.0700156245393684</v>
      </c>
      <c r="K60" s="148"/>
      <c r="L60" s="148"/>
      <c r="M60" s="148"/>
    </row>
    <row r="61" spans="1:13">
      <c r="A61" s="118">
        <v>10</v>
      </c>
      <c r="B61" s="140" t="s">
        <v>64</v>
      </c>
      <c r="C61" s="132">
        <v>188315.4</v>
      </c>
      <c r="D61" s="133">
        <f>'Загальна таблиця'!C15</f>
        <v>226091</v>
      </c>
      <c r="E61" s="134">
        <f t="shared" si="4"/>
        <v>37775.600000000006</v>
      </c>
      <c r="F61" s="135">
        <f t="shared" si="5"/>
        <v>20.059750822290702</v>
      </c>
      <c r="G61" s="136">
        <v>19975.8</v>
      </c>
      <c r="H61" s="137">
        <f>'Загальна таблиця'!E15</f>
        <v>51637.5</v>
      </c>
      <c r="I61" s="134">
        <f t="shared" si="6"/>
        <v>31661.7</v>
      </c>
      <c r="J61" s="135">
        <f t="shared" si="7"/>
        <v>158.50028534526777</v>
      </c>
      <c r="K61" s="148"/>
      <c r="L61" s="148"/>
      <c r="M61" s="148"/>
    </row>
    <row r="62" spans="1:13">
      <c r="A62" s="120">
        <v>11</v>
      </c>
      <c r="B62" s="140" t="s">
        <v>27</v>
      </c>
      <c r="C62" s="132">
        <v>123593.1</v>
      </c>
      <c r="D62" s="133">
        <f>'Загальна таблиця'!C16</f>
        <v>97256.2</v>
      </c>
      <c r="E62" s="134">
        <f t="shared" si="4"/>
        <v>-26336.900000000009</v>
      </c>
      <c r="F62" s="135">
        <f t="shared" si="5"/>
        <v>-21.30936112129238</v>
      </c>
      <c r="G62" s="136">
        <v>48001.3</v>
      </c>
      <c r="H62" s="137">
        <f>'Загальна таблиця'!E16</f>
        <v>40476.800000000003</v>
      </c>
      <c r="I62" s="134">
        <f t="shared" si="6"/>
        <v>-7524.5</v>
      </c>
      <c r="J62" s="135">
        <f t="shared" si="7"/>
        <v>-15.675617118703034</v>
      </c>
      <c r="K62" s="148"/>
      <c r="L62" s="148"/>
      <c r="M62" s="148"/>
    </row>
    <row r="63" spans="1:13">
      <c r="A63" s="120">
        <v>12</v>
      </c>
      <c r="B63" s="140" t="s">
        <v>14</v>
      </c>
      <c r="C63" s="132">
        <v>289765.90000000002</v>
      </c>
      <c r="D63" s="133">
        <f>'Загальна таблиця'!C17</f>
        <v>385969.1</v>
      </c>
      <c r="E63" s="134">
        <f t="shared" si="4"/>
        <v>96203.199999999953</v>
      </c>
      <c r="F63" s="135">
        <f t="shared" si="5"/>
        <v>33.200317911803957</v>
      </c>
      <c r="G63" s="136">
        <v>47718.9</v>
      </c>
      <c r="H63" s="137">
        <f>'Загальна таблиця'!E17</f>
        <v>90459.4</v>
      </c>
      <c r="I63" s="134">
        <f t="shared" si="6"/>
        <v>42740.499999999993</v>
      </c>
      <c r="J63" s="135">
        <f t="shared" si="7"/>
        <v>89.567236461863104</v>
      </c>
      <c r="K63" s="148"/>
      <c r="L63" s="148"/>
      <c r="M63" s="148"/>
    </row>
    <row r="64" spans="1:13">
      <c r="A64" s="118">
        <v>13</v>
      </c>
      <c r="B64" s="140" t="s">
        <v>22</v>
      </c>
      <c r="C64" s="132">
        <v>126223</v>
      </c>
      <c r="D64" s="133">
        <f>'Загальна таблиця'!C18</f>
        <v>128745</v>
      </c>
      <c r="E64" s="134">
        <f t="shared" si="4"/>
        <v>2522</v>
      </c>
      <c r="F64" s="135">
        <f t="shared" si="5"/>
        <v>1.9980510683472952</v>
      </c>
      <c r="G64" s="136">
        <v>30471</v>
      </c>
      <c r="H64" s="137">
        <f>'Загальна таблиця'!E18</f>
        <v>34177.699999999997</v>
      </c>
      <c r="I64" s="134">
        <f t="shared" si="6"/>
        <v>3706.6999999999971</v>
      </c>
      <c r="J64" s="135">
        <f t="shared" si="7"/>
        <v>12.164681172262149</v>
      </c>
      <c r="K64" s="148"/>
      <c r="L64" s="148"/>
      <c r="M64" s="148"/>
    </row>
    <row r="65" spans="1:13">
      <c r="A65" s="120">
        <v>14</v>
      </c>
      <c r="B65" s="141" t="s">
        <v>23</v>
      </c>
      <c r="C65" s="132">
        <v>128647</v>
      </c>
      <c r="D65" s="133">
        <f>'Загальна таблиця'!C19</f>
        <v>118624.8</v>
      </c>
      <c r="E65" s="134">
        <f t="shared" si="4"/>
        <v>-10022.199999999997</v>
      </c>
      <c r="F65" s="135">
        <f t="shared" si="5"/>
        <v>-7.7904653820143448</v>
      </c>
      <c r="G65" s="136">
        <v>44759.4</v>
      </c>
      <c r="H65" s="137">
        <f>'Загальна таблиця'!E19</f>
        <v>42130.400000000001</v>
      </c>
      <c r="I65" s="134">
        <f t="shared" si="6"/>
        <v>-2629</v>
      </c>
      <c r="J65" s="135">
        <f t="shared" si="7"/>
        <v>-5.873626545485422</v>
      </c>
      <c r="K65" s="148"/>
      <c r="L65" s="148"/>
      <c r="M65" s="148"/>
    </row>
    <row r="66" spans="1:13">
      <c r="A66" s="120">
        <v>15</v>
      </c>
      <c r="B66" s="140" t="s">
        <v>9</v>
      </c>
      <c r="C66" s="132">
        <v>395678.2</v>
      </c>
      <c r="D66" s="133">
        <f>'Загальна таблиця'!C20</f>
        <v>389913.59999999998</v>
      </c>
      <c r="E66" s="134">
        <f t="shared" si="4"/>
        <v>-5764.6000000000349</v>
      </c>
      <c r="F66" s="135">
        <f t="shared" si="5"/>
        <v>-1.4568909785780515</v>
      </c>
      <c r="G66" s="136">
        <v>987.6</v>
      </c>
      <c r="H66" s="137">
        <f>'Загальна таблиця'!E20</f>
        <v>615.79999999999995</v>
      </c>
      <c r="I66" s="134">
        <f t="shared" si="6"/>
        <v>-371.80000000000007</v>
      </c>
      <c r="J66" s="135">
        <f t="shared" si="7"/>
        <v>-37.646820575131635</v>
      </c>
      <c r="K66" s="148"/>
      <c r="L66" s="148"/>
      <c r="M66" s="148"/>
    </row>
    <row r="67" spans="1:13">
      <c r="A67" s="118">
        <v>16</v>
      </c>
      <c r="B67" s="140" t="s">
        <v>21</v>
      </c>
      <c r="C67" s="132">
        <v>135103</v>
      </c>
      <c r="D67" s="133">
        <f>'Загальна таблиця'!C21</f>
        <v>135009</v>
      </c>
      <c r="E67" s="134">
        <f t="shared" si="4"/>
        <v>-94</v>
      </c>
      <c r="F67" s="135">
        <f t="shared" si="5"/>
        <v>-6.9576545302474369E-2</v>
      </c>
      <c r="G67" s="136">
        <v>56114</v>
      </c>
      <c r="H67" s="137">
        <f>'Загальна таблиця'!E21</f>
        <v>58199</v>
      </c>
      <c r="I67" s="134">
        <f t="shared" si="6"/>
        <v>2085</v>
      </c>
      <c r="J67" s="135">
        <f t="shared" si="7"/>
        <v>3.7156502833517457</v>
      </c>
      <c r="K67" s="148"/>
      <c r="L67" s="148"/>
      <c r="M67" s="148"/>
    </row>
    <row r="68" spans="1:13">
      <c r="A68" s="120">
        <v>17</v>
      </c>
      <c r="B68" s="140" t="s">
        <v>32</v>
      </c>
      <c r="C68" s="132">
        <v>35463.4</v>
      </c>
      <c r="D68" s="133">
        <f>'Загальна таблиця'!C22</f>
        <v>60376.800000000003</v>
      </c>
      <c r="E68" s="134">
        <f t="shared" si="4"/>
        <v>24913.4</v>
      </c>
      <c r="F68" s="135">
        <f t="shared" si="5"/>
        <v>70.251019360805799</v>
      </c>
      <c r="G68" s="136">
        <v>25258.2</v>
      </c>
      <c r="H68" s="137">
        <f>'Загальна таблиця'!E22</f>
        <v>25279.3</v>
      </c>
      <c r="I68" s="134">
        <f t="shared" si="6"/>
        <v>21.099999999998545</v>
      </c>
      <c r="J68" s="135">
        <f t="shared" si="7"/>
        <v>8.353722751421877E-2</v>
      </c>
      <c r="K68" s="148"/>
      <c r="L68" s="148"/>
      <c r="M68" s="148"/>
    </row>
    <row r="69" spans="1:13">
      <c r="A69" s="120">
        <v>18</v>
      </c>
      <c r="B69" s="140" t="s">
        <v>8</v>
      </c>
      <c r="C69" s="132">
        <v>291426.59999999998</v>
      </c>
      <c r="D69" s="133">
        <f>'Загальна таблиця'!C23</f>
        <v>322025.2</v>
      </c>
      <c r="E69" s="134">
        <f t="shared" si="4"/>
        <v>30598.600000000035</v>
      </c>
      <c r="F69" s="135">
        <f t="shared" si="5"/>
        <v>10.499590634485667</v>
      </c>
      <c r="G69" s="136">
        <v>131912.9</v>
      </c>
      <c r="H69" s="137">
        <f>'Загальна таблиця'!E23</f>
        <v>115946.2</v>
      </c>
      <c r="I69" s="134">
        <f t="shared" si="6"/>
        <v>-15966.699999999997</v>
      </c>
      <c r="J69" s="135">
        <f t="shared" si="7"/>
        <v>-12.103971635829403</v>
      </c>
      <c r="K69" s="148"/>
      <c r="L69" s="148"/>
      <c r="M69" s="148"/>
    </row>
    <row r="70" spans="1:13">
      <c r="A70" s="118">
        <v>19</v>
      </c>
      <c r="B70" s="143" t="s">
        <v>6</v>
      </c>
      <c r="C70" s="132">
        <v>1536514</v>
      </c>
      <c r="D70" s="133">
        <f>'Загальна таблиця'!C24</f>
        <v>1818184</v>
      </c>
      <c r="E70" s="134">
        <f t="shared" si="4"/>
        <v>281670</v>
      </c>
      <c r="F70" s="135">
        <f t="shared" si="5"/>
        <v>18.331756170135783</v>
      </c>
      <c r="G70" s="136">
        <v>215209</v>
      </c>
      <c r="H70" s="137">
        <f>'Загальна таблиця'!E24</f>
        <v>251069</v>
      </c>
      <c r="I70" s="134">
        <f t="shared" si="6"/>
        <v>35860</v>
      </c>
      <c r="J70" s="135">
        <f t="shared" si="7"/>
        <v>16.662871905914713</v>
      </c>
      <c r="K70" s="148"/>
      <c r="L70" s="148"/>
      <c r="M70" s="148"/>
    </row>
    <row r="71" spans="1:13">
      <c r="A71" s="120">
        <v>20</v>
      </c>
      <c r="B71" s="143" t="s">
        <v>128</v>
      </c>
      <c r="C71" s="132">
        <v>17213</v>
      </c>
      <c r="D71" s="133">
        <f>'Загальна таблиця'!C25</f>
        <v>17812.2</v>
      </c>
      <c r="E71" s="134">
        <f t="shared" si="4"/>
        <v>599.20000000000073</v>
      </c>
      <c r="F71" s="135">
        <f t="shared" si="5"/>
        <v>3.4810898739324969</v>
      </c>
      <c r="G71" s="136">
        <v>6305</v>
      </c>
      <c r="H71" s="137">
        <f>'Загальна таблиця'!E25</f>
        <v>5611</v>
      </c>
      <c r="I71" s="134">
        <f t="shared" si="6"/>
        <v>-694</v>
      </c>
      <c r="J71" s="135">
        <f t="shared" si="7"/>
        <v>-11.007137192704208</v>
      </c>
      <c r="K71" s="148"/>
      <c r="L71" s="148"/>
      <c r="M71" s="148"/>
    </row>
    <row r="72" spans="1:13">
      <c r="A72" s="120">
        <v>21</v>
      </c>
      <c r="B72" s="140" t="s">
        <v>5</v>
      </c>
      <c r="C72" s="132">
        <v>104138.1</v>
      </c>
      <c r="D72" s="133">
        <f>'Загальна таблиця'!C27</f>
        <v>117926.6</v>
      </c>
      <c r="E72" s="134">
        <f t="shared" si="4"/>
        <v>13788.5</v>
      </c>
      <c r="F72" s="135">
        <f t="shared" si="5"/>
        <v>13.240591099703192</v>
      </c>
      <c r="G72" s="136">
        <v>33772.1</v>
      </c>
      <c r="H72" s="137">
        <f>'Загальна таблиця'!E27</f>
        <v>35001.800000000003</v>
      </c>
      <c r="I72" s="134">
        <f t="shared" si="6"/>
        <v>1229.7000000000044</v>
      </c>
      <c r="J72" s="135">
        <f t="shared" si="7"/>
        <v>3.6411712626694959</v>
      </c>
      <c r="K72" s="148"/>
      <c r="L72" s="148"/>
      <c r="M72" s="148"/>
    </row>
    <row r="73" spans="1:13">
      <c r="A73" s="118">
        <v>22</v>
      </c>
      <c r="B73" s="140" t="s">
        <v>12</v>
      </c>
      <c r="C73" s="132">
        <v>876464.1</v>
      </c>
      <c r="D73" s="133">
        <f>'Загальна таблиця'!C28</f>
        <v>928430</v>
      </c>
      <c r="E73" s="134">
        <f t="shared" si="4"/>
        <v>51965.900000000023</v>
      </c>
      <c r="F73" s="135">
        <f t="shared" si="5"/>
        <v>5.929039192820329</v>
      </c>
      <c r="G73" s="136">
        <v>78468</v>
      </c>
      <c r="H73" s="137">
        <f>'Загальна таблиця'!E28</f>
        <v>47913</v>
      </c>
      <c r="I73" s="134">
        <f t="shared" si="6"/>
        <v>-30555</v>
      </c>
      <c r="J73" s="135">
        <f t="shared" si="7"/>
        <v>-38.939440281388592</v>
      </c>
      <c r="K73" s="148"/>
      <c r="L73" s="148"/>
      <c r="M73" s="148"/>
    </row>
    <row r="74" spans="1:13">
      <c r="A74" s="120">
        <v>23</v>
      </c>
      <c r="B74" s="140" t="s">
        <v>35</v>
      </c>
      <c r="C74" s="132">
        <v>45413.2</v>
      </c>
      <c r="D74" s="133">
        <f>'Загальна таблиця'!C29</f>
        <v>49640.5</v>
      </c>
      <c r="E74" s="134">
        <f t="shared" si="4"/>
        <v>4227.3000000000029</v>
      </c>
      <c r="F74" s="135">
        <f t="shared" si="5"/>
        <v>9.3085270361921388</v>
      </c>
      <c r="G74" s="136">
        <v>15080.7</v>
      </c>
      <c r="H74" s="137">
        <f>'Загальна таблиця'!E29</f>
        <v>18740.900000000001</v>
      </c>
      <c r="I74" s="134">
        <f t="shared" si="6"/>
        <v>3660.2000000000007</v>
      </c>
      <c r="J74" s="135">
        <f t="shared" si="7"/>
        <v>24.270756662489145</v>
      </c>
      <c r="K74" s="148"/>
      <c r="L74" s="148"/>
      <c r="M74" s="148"/>
    </row>
    <row r="75" spans="1:13">
      <c r="A75" s="120">
        <v>24</v>
      </c>
      <c r="B75" s="140" t="s">
        <v>42</v>
      </c>
      <c r="C75" s="132">
        <v>59929</v>
      </c>
      <c r="D75" s="133">
        <f>'Загальна таблиця'!C30</f>
        <v>79397</v>
      </c>
      <c r="E75" s="134">
        <f t="shared" si="4"/>
        <v>19468</v>
      </c>
      <c r="F75" s="135">
        <f t="shared" si="5"/>
        <v>32.485107377062846</v>
      </c>
      <c r="G75" s="136">
        <v>29853</v>
      </c>
      <c r="H75" s="137">
        <f>'Загальна таблиця'!E30</f>
        <v>34848</v>
      </c>
      <c r="I75" s="134">
        <f t="shared" si="6"/>
        <v>4995</v>
      </c>
      <c r="J75" s="135">
        <f t="shared" si="7"/>
        <v>16.731986735001513</v>
      </c>
      <c r="K75" s="148"/>
      <c r="L75" s="148"/>
      <c r="M75" s="148"/>
    </row>
    <row r="76" spans="1:13">
      <c r="A76" s="118">
        <v>25</v>
      </c>
      <c r="B76" s="140" t="s">
        <v>4</v>
      </c>
      <c r="C76" s="132">
        <v>496700.8</v>
      </c>
      <c r="D76" s="133">
        <f>'Загальна таблиця'!C31</f>
        <v>326433.59999999998</v>
      </c>
      <c r="E76" s="134">
        <f t="shared" si="4"/>
        <v>-170267.2</v>
      </c>
      <c r="F76" s="135">
        <f t="shared" si="5"/>
        <v>-34.279630715311917</v>
      </c>
      <c r="G76" s="136">
        <v>167922.7</v>
      </c>
      <c r="H76" s="137">
        <f>'Загальна таблиця'!E31</f>
        <v>201715.4</v>
      </c>
      <c r="I76" s="134">
        <f t="shared" si="6"/>
        <v>33792.699999999983</v>
      </c>
      <c r="J76" s="135">
        <f t="shared" si="7"/>
        <v>20.123961799089685</v>
      </c>
      <c r="K76" s="148"/>
      <c r="L76" s="148"/>
      <c r="M76" s="148"/>
    </row>
    <row r="77" spans="1:13">
      <c r="A77" s="120">
        <v>26</v>
      </c>
      <c r="B77" s="140" t="s">
        <v>10</v>
      </c>
      <c r="C77" s="132">
        <v>647253.19999999995</v>
      </c>
      <c r="D77" s="133">
        <f>'Загальна таблиця'!C32</f>
        <v>735419</v>
      </c>
      <c r="E77" s="134">
        <f t="shared" si="4"/>
        <v>88165.800000000047</v>
      </c>
      <c r="F77" s="135">
        <f t="shared" si="5"/>
        <v>13.621531728232483</v>
      </c>
      <c r="G77" s="136">
        <v>298387.5</v>
      </c>
      <c r="H77" s="137">
        <f>'Загальна таблиця'!E32</f>
        <v>392095.2</v>
      </c>
      <c r="I77" s="134">
        <f t="shared" si="6"/>
        <v>93707.700000000012</v>
      </c>
      <c r="J77" s="135">
        <f t="shared" si="7"/>
        <v>31.404700263918571</v>
      </c>
      <c r="K77" s="148"/>
      <c r="L77" s="148"/>
      <c r="M77" s="148"/>
    </row>
    <row r="78" spans="1:13">
      <c r="A78" s="120">
        <v>27</v>
      </c>
      <c r="B78" s="140" t="s">
        <v>117</v>
      </c>
      <c r="C78" s="132">
        <v>123454</v>
      </c>
      <c r="D78" s="133">
        <f>'Загальна таблиця'!C33</f>
        <v>109874.4</v>
      </c>
      <c r="E78" s="134">
        <f t="shared" si="4"/>
        <v>-13579.600000000006</v>
      </c>
      <c r="F78" s="135">
        <f t="shared" si="5"/>
        <v>-10.999724593775827</v>
      </c>
      <c r="G78" s="136">
        <v>10587</v>
      </c>
      <c r="H78" s="137">
        <f>'Загальна таблиця'!E33</f>
        <v>5178.5</v>
      </c>
      <c r="I78" s="134">
        <f t="shared" si="6"/>
        <v>-5408.5</v>
      </c>
      <c r="J78" s="135">
        <f t="shared" si="7"/>
        <v>-51.08623783885897</v>
      </c>
      <c r="K78" s="148"/>
      <c r="L78" s="148"/>
      <c r="M78" s="148"/>
    </row>
    <row r="79" spans="1:13">
      <c r="A79" s="118">
        <v>28</v>
      </c>
      <c r="B79" s="140" t="s">
        <v>15</v>
      </c>
      <c r="C79" s="132">
        <v>206185</v>
      </c>
      <c r="D79" s="133">
        <f>'Загальна таблиця'!C34</f>
        <v>208391</v>
      </c>
      <c r="E79" s="134">
        <f t="shared" si="4"/>
        <v>2206</v>
      </c>
      <c r="F79" s="135">
        <f t="shared" si="5"/>
        <v>1.069912942260598</v>
      </c>
      <c r="G79" s="136">
        <v>78612</v>
      </c>
      <c r="H79" s="137">
        <f>'Загальна таблиця'!E34</f>
        <v>86086</v>
      </c>
      <c r="I79" s="134">
        <f t="shared" si="6"/>
        <v>7474</v>
      </c>
      <c r="J79" s="135">
        <f t="shared" si="7"/>
        <v>9.5074543326718608</v>
      </c>
      <c r="K79" s="148"/>
      <c r="L79" s="148"/>
      <c r="M79" s="148"/>
    </row>
    <row r="80" spans="1:13">
      <c r="A80" s="120">
        <v>29</v>
      </c>
      <c r="B80" s="140" t="s">
        <v>31</v>
      </c>
      <c r="C80" s="132">
        <v>66697</v>
      </c>
      <c r="D80" s="133">
        <f>'Загальна таблиця'!C35</f>
        <v>74298</v>
      </c>
      <c r="E80" s="134">
        <f t="shared" si="4"/>
        <v>7601</v>
      </c>
      <c r="F80" s="135">
        <f t="shared" si="5"/>
        <v>11.396314676822051</v>
      </c>
      <c r="G80" s="136">
        <v>16179.5</v>
      </c>
      <c r="H80" s="137">
        <f>'Загальна таблиця'!E35</f>
        <v>18037.400000000001</v>
      </c>
      <c r="I80" s="134">
        <f t="shared" si="6"/>
        <v>1857.9000000000015</v>
      </c>
      <c r="J80" s="135">
        <f t="shared" si="7"/>
        <v>11.483049537995615</v>
      </c>
      <c r="K80" s="148"/>
      <c r="L80" s="148"/>
      <c r="M80" s="148"/>
    </row>
    <row r="81" spans="1:13">
      <c r="A81" s="120">
        <v>30</v>
      </c>
      <c r="B81" s="140" t="s">
        <v>28</v>
      </c>
      <c r="C81" s="132">
        <v>29341.7</v>
      </c>
      <c r="D81" s="133">
        <f>'Загальна таблиця'!C36</f>
        <v>67762.3</v>
      </c>
      <c r="E81" s="134">
        <f t="shared" si="4"/>
        <v>38420.600000000006</v>
      </c>
      <c r="F81" s="135">
        <f t="shared" si="5"/>
        <v>130.94196996084074</v>
      </c>
      <c r="G81" s="136">
        <v>6264.4</v>
      </c>
      <c r="H81" s="137">
        <f>'Загальна таблиця'!E36</f>
        <v>13376.7</v>
      </c>
      <c r="I81" s="134">
        <f t="shared" si="6"/>
        <v>7112.3000000000011</v>
      </c>
      <c r="J81" s="135">
        <f t="shared" si="7"/>
        <v>113.5352148649512</v>
      </c>
      <c r="K81" s="148"/>
      <c r="L81" s="148"/>
      <c r="M81" s="148"/>
    </row>
    <row r="82" spans="1:13">
      <c r="A82" s="118">
        <v>31</v>
      </c>
      <c r="B82" s="140" t="s">
        <v>29</v>
      </c>
      <c r="C82" s="132">
        <v>12837</v>
      </c>
      <c r="D82" s="133">
        <f>'Загальна таблиця'!C37</f>
        <v>20187.2</v>
      </c>
      <c r="E82" s="134">
        <f t="shared" si="4"/>
        <v>7350.2000000000007</v>
      </c>
      <c r="F82" s="135">
        <f t="shared" si="5"/>
        <v>57.257926306769491</v>
      </c>
      <c r="G82" s="136">
        <v>5448</v>
      </c>
      <c r="H82" s="137">
        <f>'Загальна таблиця'!E37</f>
        <v>6112.5</v>
      </c>
      <c r="I82" s="134">
        <f t="shared" si="6"/>
        <v>664.5</v>
      </c>
      <c r="J82" s="135">
        <f t="shared" si="7"/>
        <v>12.197136563876644</v>
      </c>
      <c r="K82" s="148"/>
      <c r="L82" s="148"/>
      <c r="M82" s="148"/>
    </row>
    <row r="83" spans="1:13">
      <c r="A83" s="120">
        <v>32</v>
      </c>
      <c r="B83" s="140" t="s">
        <v>30</v>
      </c>
      <c r="C83" s="132">
        <v>33393.4</v>
      </c>
      <c r="D83" s="133">
        <f>'Загальна таблиця'!C38</f>
        <v>48859.4</v>
      </c>
      <c r="E83" s="134">
        <f t="shared" si="4"/>
        <v>15466</v>
      </c>
      <c r="F83" s="135">
        <f t="shared" si="5"/>
        <v>46.314541196763436</v>
      </c>
      <c r="G83" s="136">
        <v>27362.5</v>
      </c>
      <c r="H83" s="137">
        <f>'Загальна таблиця'!E38</f>
        <v>38154.6</v>
      </c>
      <c r="I83" s="134">
        <f t="shared" si="6"/>
        <v>10792.099999999999</v>
      </c>
      <c r="J83" s="135">
        <f t="shared" si="7"/>
        <v>39.441206030150752</v>
      </c>
      <c r="K83" s="148"/>
      <c r="L83" s="148"/>
      <c r="M83" s="148"/>
    </row>
    <row r="84" spans="1:13">
      <c r="A84" s="120">
        <v>33</v>
      </c>
      <c r="B84" s="140" t="s">
        <v>34</v>
      </c>
      <c r="C84" s="132">
        <v>105386.5</v>
      </c>
      <c r="D84" s="133">
        <f>'Загальна таблиця'!C39</f>
        <v>146363.29999999999</v>
      </c>
      <c r="E84" s="134">
        <f t="shared" si="4"/>
        <v>40976.799999999988</v>
      </c>
      <c r="F84" s="135">
        <f t="shared" si="5"/>
        <v>38.882399548329239</v>
      </c>
      <c r="G84" s="136">
        <v>38985.1</v>
      </c>
      <c r="H84" s="137">
        <f>'Загальна таблиця'!E39</f>
        <v>66365</v>
      </c>
      <c r="I84" s="134">
        <f t="shared" si="6"/>
        <v>27379.9</v>
      </c>
      <c r="J84" s="135">
        <f t="shared" si="7"/>
        <v>70.231703907390269</v>
      </c>
      <c r="K84" s="148"/>
      <c r="L84" s="148"/>
      <c r="M84" s="148"/>
    </row>
    <row r="85" spans="1:13" ht="17.25" customHeight="1">
      <c r="A85" s="118">
        <v>34</v>
      </c>
      <c r="B85" s="140" t="s">
        <v>16</v>
      </c>
      <c r="C85" s="132">
        <v>223837.5</v>
      </c>
      <c r="D85" s="133">
        <f>'Загальна таблиця'!C41</f>
        <v>313985.2</v>
      </c>
      <c r="E85" s="134">
        <f t="shared" si="4"/>
        <v>90147.700000000012</v>
      </c>
      <c r="F85" s="135">
        <f t="shared" si="5"/>
        <v>40.273725358798252</v>
      </c>
      <c r="G85" s="136">
        <v>197480.2</v>
      </c>
      <c r="H85" s="137">
        <f>'Загальна таблиця'!E41</f>
        <v>148064.29999999999</v>
      </c>
      <c r="I85" s="134">
        <f t="shared" si="6"/>
        <v>-49415.900000000023</v>
      </c>
      <c r="J85" s="135">
        <f t="shared" si="7"/>
        <v>-25.023217517503028</v>
      </c>
      <c r="K85" s="148"/>
      <c r="L85" s="148"/>
      <c r="M85" s="148"/>
    </row>
    <row r="86" spans="1:13" ht="17.25" customHeight="1">
      <c r="A86" s="120">
        <v>35</v>
      </c>
      <c r="B86" s="140" t="s">
        <v>39</v>
      </c>
      <c r="C86" s="132">
        <v>71240.399999999994</v>
      </c>
      <c r="D86" s="133">
        <f>'Загальна таблиця'!C42</f>
        <v>66276</v>
      </c>
      <c r="E86" s="134">
        <f t="shared" si="4"/>
        <v>-4964.3999999999942</v>
      </c>
      <c r="F86" s="135">
        <f t="shared" si="5"/>
        <v>-6.9685178634594891</v>
      </c>
      <c r="G86" s="136">
        <v>16533.5</v>
      </c>
      <c r="H86" s="137">
        <f>'Загальна таблиця'!E42</f>
        <v>15392</v>
      </c>
      <c r="I86" s="134">
        <f t="shared" si="6"/>
        <v>-1141.5</v>
      </c>
      <c r="J86" s="135">
        <f t="shared" si="7"/>
        <v>-6.9041642725375718</v>
      </c>
      <c r="K86" s="148"/>
      <c r="L86" s="148"/>
      <c r="M86" s="148"/>
    </row>
    <row r="87" spans="1:13" ht="17.25" customHeight="1">
      <c r="A87" s="120">
        <v>36</v>
      </c>
      <c r="B87" s="140" t="s">
        <v>33</v>
      </c>
      <c r="C87" s="132">
        <v>197299.20000000001</v>
      </c>
      <c r="D87" s="133">
        <f>'Загальна таблиця'!C43</f>
        <v>192670</v>
      </c>
      <c r="E87" s="134">
        <f t="shared" si="4"/>
        <v>-4629.2000000000116</v>
      </c>
      <c r="F87" s="135">
        <f t="shared" si="5"/>
        <v>-2.3462842221357305</v>
      </c>
      <c r="G87" s="136">
        <v>22445</v>
      </c>
      <c r="H87" s="137">
        <f>'Загальна таблиця'!E43</f>
        <v>21656</v>
      </c>
      <c r="I87" s="134">
        <f t="shared" si="6"/>
        <v>-789</v>
      </c>
      <c r="J87" s="135">
        <f t="shared" si="7"/>
        <v>-3.5152595232791239</v>
      </c>
      <c r="K87" s="148"/>
      <c r="L87" s="148"/>
      <c r="M87" s="148"/>
    </row>
    <row r="88" spans="1:13">
      <c r="A88" s="118">
        <v>37</v>
      </c>
      <c r="B88" s="140" t="s">
        <v>13</v>
      </c>
      <c r="C88" s="132">
        <v>401041.8</v>
      </c>
      <c r="D88" s="133">
        <f>'Загальна таблиця'!C44</f>
        <v>465652.9</v>
      </c>
      <c r="E88" s="134">
        <f t="shared" si="4"/>
        <v>64611.100000000035</v>
      </c>
      <c r="F88" s="135">
        <f t="shared" si="5"/>
        <v>16.110814383937043</v>
      </c>
      <c r="G88" s="136">
        <v>192254.5</v>
      </c>
      <c r="H88" s="137">
        <f>'Загальна таблиця'!E44</f>
        <v>194027.7</v>
      </c>
      <c r="I88" s="134">
        <f t="shared" si="6"/>
        <v>1773.2000000000116</v>
      </c>
      <c r="J88" s="135">
        <f t="shared" si="7"/>
        <v>0.92231911346678519</v>
      </c>
      <c r="K88" s="148"/>
      <c r="L88" s="148"/>
      <c r="M88" s="148"/>
    </row>
    <row r="89" spans="1:13" ht="18" thickBot="1">
      <c r="A89" s="120">
        <v>38</v>
      </c>
      <c r="B89" s="144" t="s">
        <v>11</v>
      </c>
      <c r="C89" s="132">
        <v>432500</v>
      </c>
      <c r="D89" s="133">
        <f>'Загальна таблиця'!C45</f>
        <v>470233</v>
      </c>
      <c r="E89" s="134">
        <f t="shared" si="4"/>
        <v>37733</v>
      </c>
      <c r="F89" s="135">
        <f t="shared" si="5"/>
        <v>8.7243930635838129</v>
      </c>
      <c r="G89" s="136">
        <v>328572</v>
      </c>
      <c r="H89" s="137">
        <f>'Загальна таблиця'!E45</f>
        <v>442357</v>
      </c>
      <c r="I89" s="134">
        <f t="shared" si="6"/>
        <v>113785</v>
      </c>
      <c r="J89" s="135">
        <f t="shared" si="7"/>
        <v>34.630157164944066</v>
      </c>
      <c r="K89" s="148"/>
      <c r="L89" s="148"/>
      <c r="M89" s="148"/>
    </row>
    <row r="90" spans="1:13" ht="18.75" thickTop="1" thickBot="1">
      <c r="A90" s="422" t="s">
        <v>40</v>
      </c>
      <c r="B90" s="423"/>
      <c r="C90" s="145">
        <f>SUM(C52:C89)</f>
        <v>9903443.8999999985</v>
      </c>
      <c r="D90" s="146">
        <f>SUM(D52:D89)</f>
        <v>10688796.300000001</v>
      </c>
      <c r="E90" s="146">
        <f>D90-C90</f>
        <v>785352.40000000224</v>
      </c>
      <c r="F90" s="147">
        <f>((D90/C90)-1)*100</f>
        <v>7.9300938939029342</v>
      </c>
      <c r="G90" s="146">
        <f>SUM(G52:G89)</f>
        <v>3179087.1</v>
      </c>
      <c r="H90" s="146">
        <f>SUM(H52:H89)</f>
        <v>3468450.3</v>
      </c>
      <c r="I90" s="146">
        <f>H90-G90</f>
        <v>289363.19999999972</v>
      </c>
      <c r="J90" s="147">
        <f>((H90/G90)-1)*100</f>
        <v>9.1020846833671065</v>
      </c>
      <c r="K90" s="148"/>
      <c r="L90" s="148"/>
      <c r="M90" s="148"/>
    </row>
    <row r="91" spans="1:13">
      <c r="C91" s="127"/>
      <c r="D91" s="127"/>
      <c r="E91" s="127"/>
      <c r="F91" s="148"/>
      <c r="G91" s="148"/>
      <c r="H91" s="148"/>
      <c r="I91" s="148"/>
      <c r="J91" s="148"/>
      <c r="K91" s="148"/>
      <c r="L91" s="148"/>
      <c r="M91" s="148"/>
    </row>
    <row r="92" spans="1:13">
      <c r="C92" s="127"/>
      <c r="D92" s="127"/>
      <c r="E92" s="127"/>
      <c r="F92" s="148"/>
      <c r="G92" s="148"/>
      <c r="H92" s="148"/>
      <c r="I92" s="148"/>
      <c r="J92" s="148"/>
      <c r="K92" s="148"/>
      <c r="L92" s="148"/>
      <c r="M92" s="148"/>
    </row>
    <row r="93" spans="1:13">
      <c r="C93" s="127"/>
      <c r="D93" s="127"/>
      <c r="E93" s="127"/>
      <c r="F93" s="148"/>
      <c r="G93" s="148"/>
      <c r="H93" s="148"/>
      <c r="I93" s="148"/>
      <c r="J93" s="148"/>
      <c r="K93" s="148"/>
      <c r="L93" s="148"/>
      <c r="M93" s="148"/>
    </row>
    <row r="94" spans="1:13">
      <c r="C94" s="127"/>
      <c r="D94" s="127"/>
      <c r="E94" s="127"/>
      <c r="F94" s="148"/>
      <c r="G94" s="148"/>
      <c r="H94" s="148"/>
      <c r="I94" s="148"/>
      <c r="J94" s="148"/>
      <c r="K94" s="148"/>
      <c r="L94" s="148"/>
      <c r="M94" s="148"/>
    </row>
    <row r="95" spans="1:13">
      <c r="C95" s="127"/>
      <c r="D95" s="127"/>
      <c r="E95" s="127"/>
      <c r="F95" s="148"/>
      <c r="G95" s="148"/>
      <c r="H95" s="148"/>
      <c r="I95" s="148"/>
      <c r="J95" s="148"/>
      <c r="K95" s="148"/>
      <c r="L95" s="148"/>
      <c r="M95" s="148"/>
    </row>
    <row r="96" spans="1:13">
      <c r="C96" s="127"/>
      <c r="D96" s="127"/>
      <c r="E96" s="127"/>
      <c r="F96" s="148"/>
      <c r="G96" s="148"/>
      <c r="H96" s="148"/>
      <c r="I96" s="148"/>
      <c r="J96" s="148"/>
      <c r="K96" s="148"/>
      <c r="L96" s="148"/>
      <c r="M96" s="148"/>
    </row>
    <row r="97" spans="3:13">
      <c r="C97" s="127"/>
      <c r="D97" s="127"/>
      <c r="E97" s="127"/>
      <c r="F97" s="148"/>
      <c r="G97" s="148"/>
      <c r="H97" s="148"/>
      <c r="I97" s="148"/>
      <c r="J97" s="148"/>
      <c r="K97" s="148"/>
      <c r="L97" s="148"/>
      <c r="M97" s="148"/>
    </row>
    <row r="98" spans="3:13">
      <c r="C98" s="127"/>
      <c r="D98" s="127"/>
      <c r="E98" s="127"/>
      <c r="F98" s="148"/>
      <c r="G98" s="148"/>
      <c r="H98" s="148"/>
      <c r="I98" s="148"/>
      <c r="J98" s="148"/>
      <c r="K98" s="148"/>
      <c r="L98" s="148"/>
      <c r="M98" s="148"/>
    </row>
    <row r="99" spans="3:13">
      <c r="C99" s="127"/>
      <c r="D99" s="127"/>
      <c r="E99" s="127"/>
      <c r="F99" s="148"/>
      <c r="G99" s="148"/>
      <c r="H99" s="148"/>
      <c r="I99" s="148"/>
      <c r="J99" s="148"/>
      <c r="K99" s="148"/>
      <c r="L99" s="148"/>
      <c r="M99" s="148"/>
    </row>
    <row r="100" spans="3:13">
      <c r="C100" s="127"/>
      <c r="D100" s="127"/>
      <c r="E100" s="127"/>
      <c r="F100" s="148"/>
      <c r="G100" s="148"/>
      <c r="H100" s="148"/>
      <c r="I100" s="148"/>
      <c r="J100" s="148"/>
      <c r="K100" s="148"/>
      <c r="L100" s="148"/>
      <c r="M100" s="148"/>
    </row>
    <row r="101" spans="3:13">
      <c r="C101" s="127"/>
      <c r="D101" s="127"/>
      <c r="E101" s="127"/>
      <c r="F101" s="148"/>
      <c r="G101" s="148"/>
      <c r="H101" s="148"/>
      <c r="I101" s="148"/>
      <c r="J101" s="148"/>
      <c r="K101" s="148"/>
      <c r="L101" s="148"/>
      <c r="M101" s="148"/>
    </row>
    <row r="102" spans="3:13">
      <c r="C102" s="127"/>
      <c r="D102" s="127"/>
      <c r="E102" s="127"/>
      <c r="F102" s="148"/>
      <c r="G102" s="148"/>
      <c r="H102" s="148"/>
      <c r="I102" s="148"/>
      <c r="J102" s="148"/>
      <c r="K102" s="148"/>
      <c r="L102" s="148"/>
      <c r="M102" s="148"/>
    </row>
    <row r="103" spans="3:13">
      <c r="C103" s="127"/>
      <c r="D103" s="127"/>
      <c r="E103" s="127"/>
      <c r="F103" s="148"/>
      <c r="G103" s="148"/>
      <c r="H103" s="148"/>
      <c r="I103" s="148"/>
      <c r="J103" s="148"/>
      <c r="K103" s="148"/>
      <c r="L103" s="148"/>
      <c r="M103" s="148"/>
    </row>
    <row r="104" spans="3:13">
      <c r="C104" s="127"/>
      <c r="D104" s="127"/>
      <c r="E104" s="127"/>
      <c r="F104" s="148"/>
      <c r="G104" s="148"/>
      <c r="H104" s="148"/>
      <c r="I104" s="148"/>
      <c r="J104" s="148"/>
      <c r="K104" s="148"/>
      <c r="L104" s="148"/>
      <c r="M104" s="148"/>
    </row>
    <row r="105" spans="3:13">
      <c r="C105" s="127"/>
      <c r="D105" s="127"/>
      <c r="E105" s="127"/>
      <c r="F105" s="148"/>
      <c r="G105" s="148"/>
      <c r="H105" s="148"/>
      <c r="I105" s="148"/>
      <c r="J105" s="148"/>
      <c r="K105" s="148"/>
      <c r="L105" s="148"/>
      <c r="M105" s="148"/>
    </row>
    <row r="106" spans="3:13">
      <c r="C106" s="127"/>
      <c r="D106" s="127"/>
      <c r="E106" s="127"/>
      <c r="F106" s="148"/>
      <c r="G106" s="148"/>
      <c r="H106" s="148"/>
      <c r="I106" s="148"/>
      <c r="J106" s="148"/>
      <c r="K106" s="148"/>
      <c r="L106" s="148"/>
      <c r="M106" s="148"/>
    </row>
    <row r="107" spans="3:13">
      <c r="C107" s="127"/>
      <c r="D107" s="127"/>
      <c r="E107" s="127"/>
      <c r="F107" s="148"/>
      <c r="G107" s="148"/>
      <c r="H107" s="148"/>
      <c r="I107" s="148"/>
      <c r="J107" s="148"/>
      <c r="K107" s="148"/>
      <c r="L107" s="148"/>
      <c r="M107" s="148"/>
    </row>
    <row r="108" spans="3:13">
      <c r="C108" s="127"/>
      <c r="D108" s="127"/>
      <c r="E108" s="127"/>
      <c r="F108" s="148"/>
      <c r="G108" s="148"/>
      <c r="H108" s="148"/>
      <c r="I108" s="148"/>
      <c r="J108" s="148"/>
      <c r="K108" s="148"/>
      <c r="L108" s="148"/>
      <c r="M108" s="148"/>
    </row>
    <row r="109" spans="3:13">
      <c r="C109" s="127"/>
      <c r="D109" s="127"/>
      <c r="E109" s="127"/>
      <c r="F109" s="148"/>
      <c r="G109" s="148"/>
      <c r="H109" s="148"/>
      <c r="I109" s="148"/>
      <c r="J109" s="148"/>
      <c r="K109" s="148"/>
      <c r="L109" s="148"/>
      <c r="M109" s="148"/>
    </row>
    <row r="110" spans="3:13">
      <c r="C110" s="127"/>
      <c r="D110" s="127"/>
      <c r="E110" s="127"/>
      <c r="F110" s="148"/>
      <c r="G110" s="148"/>
      <c r="H110" s="148"/>
      <c r="I110" s="148"/>
      <c r="J110" s="148"/>
      <c r="K110" s="148"/>
      <c r="L110" s="148"/>
      <c r="M110" s="148"/>
    </row>
    <row r="111" spans="3:13">
      <c r="C111" s="127"/>
      <c r="D111" s="127"/>
      <c r="E111" s="127"/>
      <c r="F111" s="148"/>
      <c r="G111" s="148"/>
      <c r="H111" s="148"/>
      <c r="I111" s="148"/>
      <c r="J111" s="148"/>
      <c r="K111" s="148"/>
      <c r="L111" s="148"/>
      <c r="M111" s="148"/>
    </row>
    <row r="112" spans="3:13">
      <c r="C112" s="127"/>
      <c r="D112" s="127"/>
      <c r="E112" s="127"/>
      <c r="F112" s="148"/>
      <c r="G112" s="148"/>
      <c r="H112" s="148"/>
      <c r="I112" s="148"/>
      <c r="J112" s="148"/>
      <c r="K112" s="148"/>
      <c r="L112" s="148"/>
      <c r="M112" s="148"/>
    </row>
    <row r="113" spans="3:13">
      <c r="C113" s="127"/>
      <c r="D113" s="127"/>
      <c r="E113" s="127"/>
      <c r="F113" s="148"/>
      <c r="G113" s="148"/>
      <c r="H113" s="148"/>
      <c r="I113" s="148"/>
      <c r="J113" s="148"/>
      <c r="K113" s="148"/>
      <c r="L113" s="148"/>
      <c r="M113" s="148"/>
    </row>
    <row r="114" spans="3:13">
      <c r="C114" s="127"/>
      <c r="D114" s="127"/>
      <c r="E114" s="127"/>
      <c r="F114" s="148"/>
      <c r="G114" s="148"/>
      <c r="H114" s="148"/>
      <c r="I114" s="148"/>
      <c r="J114" s="148"/>
      <c r="K114" s="148"/>
      <c r="L114" s="148"/>
      <c r="M114" s="148"/>
    </row>
    <row r="115" spans="3:13">
      <c r="C115" s="127"/>
      <c r="D115" s="127"/>
      <c r="E115" s="127"/>
      <c r="F115" s="148"/>
      <c r="G115" s="148"/>
      <c r="H115" s="148"/>
      <c r="I115" s="148"/>
      <c r="J115" s="148"/>
      <c r="K115" s="148"/>
      <c r="L115" s="148"/>
      <c r="M115" s="148"/>
    </row>
    <row r="116" spans="3:13">
      <c r="C116" s="127"/>
      <c r="D116" s="127"/>
      <c r="E116" s="127"/>
      <c r="F116" s="148"/>
      <c r="G116" s="148"/>
      <c r="H116" s="148"/>
      <c r="I116" s="148"/>
      <c r="J116" s="148"/>
      <c r="K116" s="148"/>
      <c r="L116" s="148"/>
      <c r="M116" s="148"/>
    </row>
    <row r="117" spans="3:13">
      <c r="C117" s="127"/>
      <c r="D117" s="127"/>
      <c r="E117" s="127"/>
      <c r="F117" s="148"/>
      <c r="G117" s="148"/>
      <c r="H117" s="148"/>
      <c r="I117" s="148"/>
      <c r="J117" s="148"/>
      <c r="K117" s="148"/>
      <c r="L117" s="148"/>
      <c r="M117" s="148"/>
    </row>
    <row r="118" spans="3:13">
      <c r="C118" s="127"/>
      <c r="D118" s="127"/>
      <c r="E118" s="127"/>
      <c r="F118" s="148"/>
      <c r="G118" s="148"/>
      <c r="H118" s="148"/>
      <c r="I118" s="148"/>
      <c r="J118" s="148"/>
      <c r="K118" s="148"/>
      <c r="L118" s="148"/>
      <c r="M118" s="148"/>
    </row>
    <row r="119" spans="3:13">
      <c r="C119" s="127"/>
      <c r="D119" s="127"/>
      <c r="E119" s="127"/>
      <c r="F119" s="148"/>
      <c r="G119" s="148"/>
      <c r="H119" s="148"/>
      <c r="I119" s="148"/>
      <c r="J119" s="148"/>
      <c r="K119" s="148"/>
      <c r="L119" s="148"/>
      <c r="M119" s="148"/>
    </row>
    <row r="120" spans="3:13">
      <c r="C120" s="127"/>
      <c r="D120" s="127"/>
      <c r="E120" s="127"/>
      <c r="F120" s="148"/>
      <c r="G120" s="148"/>
      <c r="H120" s="148"/>
      <c r="I120" s="148"/>
      <c r="J120" s="148"/>
      <c r="K120" s="148"/>
      <c r="L120" s="148"/>
      <c r="M120" s="148"/>
    </row>
    <row r="121" spans="3:13">
      <c r="C121" s="127"/>
      <c r="D121" s="127"/>
      <c r="E121" s="127"/>
      <c r="F121" s="148"/>
      <c r="G121" s="148"/>
      <c r="H121" s="148"/>
      <c r="I121" s="148"/>
      <c r="J121" s="148"/>
      <c r="K121" s="148"/>
      <c r="L121" s="148"/>
      <c r="M121" s="148"/>
    </row>
    <row r="122" spans="3:13">
      <c r="C122" s="127"/>
      <c r="D122" s="127"/>
      <c r="E122" s="127"/>
      <c r="F122" s="148"/>
      <c r="G122" s="148"/>
      <c r="H122" s="148"/>
      <c r="I122" s="148"/>
      <c r="J122" s="148"/>
      <c r="K122" s="148"/>
      <c r="L122" s="148"/>
      <c r="M122" s="148"/>
    </row>
    <row r="123" spans="3:13">
      <c r="C123" s="127"/>
      <c r="D123" s="127"/>
      <c r="E123" s="127"/>
      <c r="F123" s="148"/>
      <c r="G123" s="148"/>
      <c r="H123" s="148"/>
      <c r="I123" s="148"/>
      <c r="J123" s="148"/>
      <c r="K123" s="148"/>
      <c r="L123" s="148"/>
      <c r="M123" s="148"/>
    </row>
    <row r="124" spans="3:13">
      <c r="C124" s="127"/>
      <c r="D124" s="127"/>
      <c r="E124" s="127"/>
      <c r="F124" s="148"/>
      <c r="G124" s="148"/>
      <c r="H124" s="148"/>
      <c r="I124" s="148"/>
      <c r="J124" s="148"/>
      <c r="K124" s="148"/>
      <c r="L124" s="148"/>
      <c r="M124" s="148"/>
    </row>
    <row r="125" spans="3:13">
      <c r="C125" s="127"/>
      <c r="D125" s="127"/>
      <c r="E125" s="127"/>
      <c r="F125" s="148"/>
      <c r="G125" s="148"/>
      <c r="H125" s="148"/>
      <c r="I125" s="148"/>
      <c r="J125" s="148"/>
      <c r="K125" s="148"/>
      <c r="L125" s="148"/>
      <c r="M125" s="148"/>
    </row>
    <row r="126" spans="3:13">
      <c r="C126" s="127"/>
      <c r="D126" s="127"/>
      <c r="E126" s="127"/>
      <c r="F126" s="148"/>
      <c r="G126" s="148"/>
      <c r="H126" s="148"/>
      <c r="I126" s="148"/>
      <c r="J126" s="148"/>
      <c r="K126" s="148"/>
      <c r="L126" s="148"/>
      <c r="M126" s="148"/>
    </row>
    <row r="127" spans="3:13">
      <c r="C127" s="127"/>
      <c r="D127" s="127"/>
      <c r="E127" s="127"/>
      <c r="F127" s="148"/>
      <c r="G127" s="148"/>
      <c r="H127" s="148"/>
      <c r="I127" s="148"/>
      <c r="J127" s="148"/>
      <c r="K127" s="148"/>
      <c r="L127" s="148"/>
      <c r="M127" s="148"/>
    </row>
    <row r="128" spans="3:13">
      <c r="C128" s="127"/>
      <c r="D128" s="127"/>
      <c r="E128" s="127"/>
      <c r="F128" s="148"/>
      <c r="G128" s="148"/>
      <c r="H128" s="148"/>
      <c r="I128" s="148"/>
      <c r="J128" s="148"/>
      <c r="K128" s="148"/>
      <c r="L128" s="148"/>
      <c r="M128" s="148"/>
    </row>
    <row r="129" spans="3:13">
      <c r="C129" s="127"/>
      <c r="D129" s="127"/>
      <c r="E129" s="127"/>
      <c r="F129" s="148"/>
      <c r="G129" s="148"/>
      <c r="H129" s="148"/>
      <c r="I129" s="148"/>
      <c r="J129" s="148"/>
      <c r="K129" s="148"/>
      <c r="L129" s="148"/>
      <c r="M129" s="148"/>
    </row>
    <row r="130" spans="3:13">
      <c r="C130" s="127"/>
      <c r="D130" s="127"/>
      <c r="E130" s="127"/>
      <c r="F130" s="148"/>
      <c r="G130" s="148"/>
      <c r="H130" s="148"/>
      <c r="I130" s="148"/>
      <c r="J130" s="148"/>
      <c r="K130" s="148"/>
      <c r="L130" s="148"/>
      <c r="M130" s="148"/>
    </row>
    <row r="131" spans="3:13">
      <c r="C131" s="127"/>
      <c r="D131" s="127"/>
      <c r="E131" s="127"/>
      <c r="F131" s="148"/>
      <c r="G131" s="148"/>
      <c r="H131" s="148"/>
      <c r="I131" s="148"/>
      <c r="J131" s="148"/>
      <c r="K131" s="148"/>
      <c r="L131" s="148"/>
      <c r="M131" s="148"/>
    </row>
    <row r="132" spans="3:13">
      <c r="C132" s="127"/>
      <c r="D132" s="127"/>
      <c r="E132" s="127"/>
      <c r="F132" s="148"/>
      <c r="G132" s="148"/>
      <c r="H132" s="148"/>
      <c r="I132" s="148"/>
      <c r="J132" s="148"/>
      <c r="K132" s="148"/>
      <c r="L132" s="148"/>
      <c r="M132" s="148"/>
    </row>
    <row r="133" spans="3:13">
      <c r="C133" s="127"/>
      <c r="D133" s="127"/>
      <c r="E133" s="127"/>
      <c r="F133" s="148"/>
      <c r="G133" s="148"/>
      <c r="H133" s="148"/>
      <c r="I133" s="148"/>
      <c r="J133" s="148"/>
      <c r="K133" s="148"/>
      <c r="L133" s="148"/>
      <c r="M133" s="148"/>
    </row>
    <row r="134" spans="3:13">
      <c r="C134" s="127"/>
      <c r="D134" s="127"/>
      <c r="E134" s="127"/>
      <c r="F134" s="148"/>
      <c r="G134" s="148"/>
      <c r="H134" s="148"/>
      <c r="I134" s="148"/>
      <c r="J134" s="148"/>
      <c r="K134" s="148"/>
      <c r="L134" s="148"/>
      <c r="M134" s="148"/>
    </row>
    <row r="135" spans="3:13">
      <c r="C135" s="127"/>
      <c r="D135" s="127"/>
      <c r="E135" s="127"/>
      <c r="F135" s="148"/>
      <c r="G135" s="148"/>
      <c r="H135" s="148"/>
      <c r="I135" s="148"/>
      <c r="J135" s="148"/>
      <c r="K135" s="148"/>
      <c r="L135" s="148"/>
      <c r="M135" s="148"/>
    </row>
    <row r="136" spans="3:13">
      <c r="C136" s="127"/>
      <c r="D136" s="127"/>
      <c r="E136" s="127"/>
      <c r="F136" s="148"/>
      <c r="G136" s="148"/>
      <c r="H136" s="148"/>
      <c r="I136" s="148"/>
      <c r="J136" s="148"/>
      <c r="K136" s="148"/>
      <c r="L136" s="148"/>
      <c r="M136" s="148"/>
    </row>
    <row r="137" spans="3:13">
      <c r="C137" s="127"/>
      <c r="D137" s="127"/>
      <c r="E137" s="127"/>
      <c r="F137" s="148"/>
      <c r="G137" s="148"/>
      <c r="H137" s="148"/>
      <c r="I137" s="148"/>
      <c r="J137" s="148"/>
      <c r="K137" s="148"/>
      <c r="L137" s="148"/>
      <c r="M137" s="148"/>
    </row>
    <row r="138" spans="3:13">
      <c r="C138" s="127"/>
      <c r="D138" s="127"/>
      <c r="E138" s="127"/>
      <c r="F138" s="148"/>
      <c r="G138" s="148"/>
      <c r="H138" s="148"/>
      <c r="I138" s="148"/>
      <c r="J138" s="148"/>
      <c r="K138" s="148"/>
      <c r="L138" s="148"/>
      <c r="M138" s="148"/>
    </row>
    <row r="139" spans="3:13">
      <c r="C139" s="127"/>
      <c r="D139" s="127"/>
      <c r="E139" s="127"/>
      <c r="F139" s="148"/>
      <c r="G139" s="148"/>
      <c r="H139" s="148"/>
      <c r="I139" s="148"/>
      <c r="J139" s="148"/>
      <c r="K139" s="148"/>
      <c r="L139" s="148"/>
      <c r="M139" s="148"/>
    </row>
    <row r="140" spans="3:13">
      <c r="C140" s="127"/>
      <c r="D140" s="127"/>
      <c r="E140" s="127"/>
      <c r="F140" s="148"/>
      <c r="G140" s="148"/>
      <c r="H140" s="148"/>
      <c r="I140" s="148"/>
      <c r="J140" s="148"/>
      <c r="K140" s="148"/>
      <c r="L140" s="148"/>
      <c r="M140" s="148"/>
    </row>
    <row r="141" spans="3:13">
      <c r="C141" s="127"/>
      <c r="D141" s="127"/>
      <c r="E141" s="127"/>
      <c r="F141" s="148"/>
      <c r="G141" s="148"/>
      <c r="H141" s="148"/>
      <c r="I141" s="148"/>
      <c r="J141" s="148"/>
      <c r="K141" s="148"/>
      <c r="L141" s="148"/>
      <c r="M141" s="148"/>
    </row>
    <row r="142" spans="3:13">
      <c r="C142" s="127"/>
      <c r="D142" s="127"/>
      <c r="E142" s="127"/>
      <c r="F142" s="148"/>
      <c r="G142" s="148"/>
      <c r="H142" s="148"/>
      <c r="I142" s="148"/>
      <c r="J142" s="148"/>
      <c r="K142" s="148"/>
      <c r="L142" s="148"/>
      <c r="M142" s="148"/>
    </row>
    <row r="143" spans="3:13">
      <c r="C143" s="127"/>
      <c r="D143" s="127"/>
      <c r="E143" s="127"/>
      <c r="F143" s="148"/>
      <c r="G143" s="148"/>
      <c r="H143" s="148"/>
      <c r="I143" s="148"/>
      <c r="J143" s="148"/>
      <c r="K143" s="148"/>
      <c r="L143" s="148"/>
      <c r="M143" s="148"/>
    </row>
    <row r="144" spans="3:13">
      <c r="C144" s="127"/>
      <c r="D144" s="127"/>
      <c r="E144" s="127"/>
      <c r="F144" s="148"/>
      <c r="G144" s="148"/>
      <c r="H144" s="148"/>
      <c r="I144" s="148"/>
      <c r="J144" s="148"/>
      <c r="K144" s="148"/>
      <c r="L144" s="148"/>
      <c r="M144" s="148"/>
    </row>
    <row r="145" spans="3:13">
      <c r="C145" s="127"/>
      <c r="D145" s="127"/>
      <c r="E145" s="127"/>
      <c r="F145" s="148"/>
      <c r="G145" s="148"/>
      <c r="H145" s="148"/>
      <c r="I145" s="148"/>
      <c r="J145" s="148"/>
      <c r="K145" s="148"/>
      <c r="L145" s="148"/>
      <c r="M145" s="148"/>
    </row>
    <row r="146" spans="3:13">
      <c r="C146" s="127"/>
      <c r="D146" s="127"/>
      <c r="E146" s="127"/>
      <c r="F146" s="148"/>
      <c r="G146" s="148"/>
      <c r="H146" s="148"/>
      <c r="I146" s="148"/>
      <c r="J146" s="148"/>
      <c r="K146" s="148"/>
      <c r="L146" s="148"/>
      <c r="M146" s="148"/>
    </row>
    <row r="147" spans="3:13">
      <c r="C147" s="127"/>
      <c r="D147" s="127"/>
      <c r="E147" s="127"/>
      <c r="F147" s="148"/>
      <c r="G147" s="148"/>
      <c r="H147" s="148"/>
      <c r="I147" s="148"/>
      <c r="J147" s="148"/>
      <c r="K147" s="148"/>
      <c r="L147" s="148"/>
      <c r="M147" s="148"/>
    </row>
    <row r="148" spans="3:13">
      <c r="C148" s="127"/>
      <c r="D148" s="127"/>
      <c r="E148" s="127"/>
      <c r="F148" s="148"/>
      <c r="G148" s="148"/>
      <c r="H148" s="148"/>
      <c r="I148" s="148"/>
      <c r="J148" s="148"/>
      <c r="K148" s="148"/>
      <c r="L148" s="148"/>
      <c r="M148" s="148"/>
    </row>
    <row r="149" spans="3:13">
      <c r="C149" s="127"/>
      <c r="D149" s="127"/>
      <c r="E149" s="127"/>
      <c r="F149" s="148"/>
      <c r="G149" s="148"/>
      <c r="H149" s="148"/>
      <c r="I149" s="148"/>
      <c r="J149" s="148"/>
      <c r="K149" s="148"/>
      <c r="L149" s="148"/>
      <c r="M149" s="148"/>
    </row>
    <row r="150" spans="3:13">
      <c r="C150" s="127"/>
      <c r="D150" s="127"/>
      <c r="E150" s="127"/>
      <c r="F150" s="148"/>
      <c r="G150" s="148"/>
      <c r="H150" s="148"/>
      <c r="I150" s="148"/>
      <c r="J150" s="148"/>
      <c r="K150" s="148"/>
      <c r="L150" s="148"/>
      <c r="M150" s="148"/>
    </row>
    <row r="151" spans="3:13">
      <c r="C151" s="127"/>
      <c r="D151" s="127"/>
      <c r="E151" s="127"/>
      <c r="F151" s="148"/>
      <c r="G151" s="148"/>
      <c r="H151" s="148"/>
      <c r="I151" s="148"/>
      <c r="J151" s="148"/>
      <c r="K151" s="148"/>
      <c r="L151" s="148"/>
      <c r="M151" s="148"/>
    </row>
    <row r="152" spans="3:13">
      <c r="C152" s="127"/>
      <c r="D152" s="127"/>
      <c r="E152" s="127"/>
      <c r="F152" s="148"/>
      <c r="G152" s="148"/>
      <c r="H152" s="148"/>
      <c r="I152" s="148"/>
      <c r="J152" s="148"/>
      <c r="K152" s="148"/>
      <c r="L152" s="148"/>
      <c r="M152" s="148"/>
    </row>
    <row r="153" spans="3:13">
      <c r="C153" s="127"/>
      <c r="D153" s="127"/>
      <c r="E153" s="127"/>
      <c r="F153" s="148"/>
      <c r="G153" s="148"/>
      <c r="H153" s="148"/>
      <c r="I153" s="148"/>
      <c r="J153" s="148"/>
      <c r="K153" s="148"/>
      <c r="L153" s="148"/>
      <c r="M153" s="148"/>
    </row>
    <row r="154" spans="3:13">
      <c r="C154" s="127"/>
      <c r="D154" s="127"/>
      <c r="E154" s="127"/>
      <c r="F154" s="148"/>
      <c r="G154" s="148"/>
      <c r="H154" s="148"/>
      <c r="I154" s="148"/>
      <c r="J154" s="148"/>
      <c r="K154" s="148"/>
      <c r="L154" s="148"/>
      <c r="M154" s="148"/>
    </row>
    <row r="155" spans="3:13">
      <c r="C155" s="127"/>
      <c r="D155" s="127"/>
      <c r="E155" s="127"/>
      <c r="F155" s="148"/>
      <c r="G155" s="148"/>
      <c r="H155" s="148"/>
      <c r="I155" s="148"/>
      <c r="J155" s="148"/>
      <c r="K155" s="148"/>
      <c r="L155" s="148"/>
      <c r="M155" s="148"/>
    </row>
    <row r="156" spans="3:13">
      <c r="C156" s="127"/>
      <c r="D156" s="127"/>
      <c r="E156" s="127"/>
      <c r="F156" s="148"/>
      <c r="G156" s="148"/>
      <c r="H156" s="148"/>
      <c r="I156" s="148"/>
      <c r="J156" s="148"/>
      <c r="K156" s="148"/>
      <c r="L156" s="148"/>
      <c r="M156" s="148"/>
    </row>
    <row r="157" spans="3:13">
      <c r="C157" s="127"/>
      <c r="D157" s="127"/>
      <c r="E157" s="127"/>
      <c r="F157" s="148"/>
      <c r="G157" s="148"/>
      <c r="H157" s="148"/>
      <c r="I157" s="148"/>
      <c r="J157" s="148"/>
      <c r="K157" s="148"/>
      <c r="L157" s="148"/>
      <c r="M157" s="148"/>
    </row>
    <row r="158" spans="3:13">
      <c r="C158" s="127"/>
      <c r="D158" s="127"/>
      <c r="E158" s="127"/>
      <c r="F158" s="148"/>
      <c r="G158" s="148"/>
      <c r="H158" s="148"/>
      <c r="I158" s="148"/>
      <c r="J158" s="148"/>
      <c r="K158" s="148"/>
      <c r="L158" s="148"/>
      <c r="M158" s="148"/>
    </row>
    <row r="159" spans="3:13">
      <c r="C159" s="127"/>
      <c r="D159" s="127"/>
      <c r="E159" s="127"/>
      <c r="F159" s="148"/>
      <c r="G159" s="148"/>
      <c r="H159" s="148"/>
      <c r="I159" s="148"/>
      <c r="J159" s="148"/>
      <c r="K159" s="148"/>
      <c r="L159" s="148"/>
      <c r="M159" s="148"/>
    </row>
    <row r="160" spans="3:13">
      <c r="C160" s="127"/>
      <c r="D160" s="127"/>
      <c r="E160" s="127"/>
      <c r="F160" s="148"/>
      <c r="G160" s="148"/>
      <c r="H160" s="148"/>
      <c r="I160" s="148"/>
      <c r="J160" s="148"/>
      <c r="K160" s="148"/>
      <c r="L160" s="148"/>
      <c r="M160" s="148"/>
    </row>
    <row r="161" spans="3:13">
      <c r="C161" s="127"/>
      <c r="D161" s="127"/>
      <c r="E161" s="127"/>
      <c r="F161" s="148"/>
      <c r="G161" s="148"/>
      <c r="H161" s="148"/>
      <c r="I161" s="148"/>
      <c r="J161" s="148"/>
      <c r="K161" s="148"/>
      <c r="L161" s="148"/>
      <c r="M161" s="148"/>
    </row>
    <row r="162" spans="3:13">
      <c r="C162" s="127"/>
      <c r="D162" s="127"/>
      <c r="E162" s="127"/>
      <c r="F162" s="148"/>
      <c r="G162" s="148"/>
      <c r="H162" s="148"/>
      <c r="I162" s="148"/>
      <c r="J162" s="148"/>
      <c r="K162" s="148"/>
      <c r="L162" s="148"/>
      <c r="M162" s="148"/>
    </row>
    <row r="163" spans="3:13">
      <c r="C163" s="127"/>
      <c r="D163" s="127"/>
      <c r="E163" s="127"/>
      <c r="F163" s="148"/>
      <c r="G163" s="148"/>
      <c r="H163" s="148"/>
      <c r="I163" s="148"/>
      <c r="J163" s="148"/>
      <c r="K163" s="148"/>
      <c r="L163" s="148"/>
      <c r="M163" s="148"/>
    </row>
    <row r="164" spans="3:13">
      <c r="C164" s="127"/>
      <c r="D164" s="127"/>
      <c r="E164" s="127"/>
      <c r="F164" s="148"/>
      <c r="G164" s="148"/>
      <c r="H164" s="148"/>
      <c r="I164" s="148"/>
      <c r="J164" s="148"/>
      <c r="K164" s="148"/>
      <c r="L164" s="148"/>
      <c r="M164" s="148"/>
    </row>
    <row r="165" spans="3:13">
      <c r="C165" s="127"/>
      <c r="D165" s="127"/>
      <c r="E165" s="127"/>
      <c r="F165" s="148"/>
      <c r="G165" s="148"/>
      <c r="H165" s="148"/>
      <c r="I165" s="148"/>
      <c r="J165" s="148"/>
      <c r="K165" s="148"/>
      <c r="L165" s="148"/>
      <c r="M165" s="148"/>
    </row>
    <row r="166" spans="3:13">
      <c r="C166" s="127"/>
      <c r="D166" s="127"/>
      <c r="E166" s="127"/>
      <c r="F166" s="148"/>
      <c r="G166" s="148"/>
      <c r="H166" s="148"/>
      <c r="I166" s="148"/>
      <c r="J166" s="148"/>
      <c r="K166" s="148"/>
      <c r="L166" s="148"/>
      <c r="M166" s="148"/>
    </row>
    <row r="167" spans="3:13">
      <c r="C167" s="127"/>
      <c r="D167" s="127"/>
      <c r="E167" s="127"/>
      <c r="F167" s="148"/>
      <c r="G167" s="148"/>
      <c r="H167" s="148"/>
      <c r="I167" s="148"/>
      <c r="J167" s="148"/>
      <c r="K167" s="148"/>
      <c r="L167" s="148"/>
      <c r="M167" s="148"/>
    </row>
    <row r="168" spans="3:13">
      <c r="C168" s="127"/>
      <c r="D168" s="127"/>
      <c r="E168" s="127"/>
      <c r="F168" s="148"/>
      <c r="G168" s="148"/>
      <c r="H168" s="148"/>
      <c r="I168" s="148"/>
      <c r="J168" s="148"/>
      <c r="K168" s="148"/>
      <c r="L168" s="148"/>
      <c r="M168" s="148"/>
    </row>
    <row r="169" spans="3:13">
      <c r="C169" s="127"/>
      <c r="D169" s="127"/>
      <c r="E169" s="127"/>
      <c r="F169" s="148"/>
      <c r="G169" s="148"/>
      <c r="H169" s="148"/>
      <c r="I169" s="148"/>
      <c r="J169" s="148"/>
      <c r="K169" s="148"/>
      <c r="L169" s="148"/>
      <c r="M169" s="148"/>
    </row>
    <row r="170" spans="3:13">
      <c r="C170" s="127"/>
      <c r="D170" s="127"/>
      <c r="E170" s="127"/>
      <c r="F170" s="148"/>
      <c r="G170" s="148"/>
      <c r="H170" s="148"/>
      <c r="I170" s="148"/>
      <c r="J170" s="148"/>
      <c r="K170" s="148"/>
      <c r="L170" s="148"/>
      <c r="M170" s="148"/>
    </row>
    <row r="171" spans="3:13">
      <c r="C171" s="127"/>
      <c r="D171" s="127"/>
      <c r="E171" s="127"/>
      <c r="F171" s="148"/>
      <c r="G171" s="148"/>
      <c r="H171" s="148"/>
      <c r="I171" s="148"/>
      <c r="J171" s="148"/>
      <c r="K171" s="148"/>
      <c r="L171" s="148"/>
      <c r="M171" s="148"/>
    </row>
    <row r="172" spans="3:13">
      <c r="C172" s="127"/>
      <c r="D172" s="127"/>
      <c r="E172" s="127"/>
      <c r="F172" s="148"/>
      <c r="G172" s="148"/>
      <c r="H172" s="148"/>
      <c r="I172" s="148"/>
      <c r="J172" s="148"/>
      <c r="K172" s="148"/>
      <c r="L172" s="148"/>
      <c r="M172" s="148"/>
    </row>
    <row r="173" spans="3:13">
      <c r="C173" s="127"/>
      <c r="D173" s="127"/>
      <c r="E173" s="127"/>
      <c r="F173" s="148"/>
      <c r="G173" s="148"/>
      <c r="H173" s="148"/>
      <c r="I173" s="148"/>
      <c r="J173" s="148"/>
      <c r="K173" s="148"/>
      <c r="L173" s="148"/>
      <c r="M173" s="148"/>
    </row>
    <row r="174" spans="3:13">
      <c r="C174" s="127"/>
      <c r="D174" s="127"/>
      <c r="E174" s="127"/>
      <c r="F174" s="148"/>
      <c r="G174" s="148"/>
      <c r="H174" s="148"/>
      <c r="I174" s="148"/>
      <c r="J174" s="148"/>
      <c r="K174" s="148"/>
      <c r="L174" s="148"/>
      <c r="M174" s="148"/>
    </row>
    <row r="175" spans="3:13">
      <c r="C175" s="127"/>
      <c r="D175" s="127"/>
      <c r="E175" s="127"/>
      <c r="F175" s="148"/>
      <c r="G175" s="148"/>
      <c r="H175" s="148"/>
      <c r="I175" s="148"/>
      <c r="J175" s="148"/>
      <c r="K175" s="148"/>
      <c r="L175" s="148"/>
      <c r="M175" s="148"/>
    </row>
    <row r="176" spans="3:13">
      <c r="C176" s="127"/>
      <c r="D176" s="127"/>
      <c r="E176" s="127"/>
      <c r="F176" s="148"/>
      <c r="G176" s="148"/>
      <c r="H176" s="148"/>
      <c r="I176" s="148"/>
      <c r="J176" s="148"/>
      <c r="K176" s="148"/>
      <c r="L176" s="148"/>
      <c r="M176" s="148"/>
    </row>
    <row r="177" spans="3:13">
      <c r="C177" s="127"/>
      <c r="D177" s="127"/>
      <c r="E177" s="127"/>
      <c r="F177" s="148"/>
      <c r="G177" s="148"/>
      <c r="H177" s="148"/>
      <c r="I177" s="148"/>
      <c r="J177" s="148"/>
      <c r="K177" s="148"/>
      <c r="L177" s="148"/>
      <c r="M177" s="148"/>
    </row>
    <row r="178" spans="3:13">
      <c r="C178" s="127"/>
      <c r="D178" s="127"/>
      <c r="E178" s="127"/>
      <c r="F178" s="148"/>
      <c r="G178" s="148"/>
      <c r="H178" s="148"/>
      <c r="I178" s="148"/>
      <c r="J178" s="148"/>
      <c r="K178" s="148"/>
      <c r="L178" s="148"/>
      <c r="M178" s="148"/>
    </row>
    <row r="179" spans="3:13">
      <c r="C179" s="127"/>
      <c r="D179" s="127"/>
      <c r="E179" s="127"/>
      <c r="F179" s="148"/>
      <c r="G179" s="148"/>
      <c r="H179" s="148"/>
      <c r="I179" s="148"/>
      <c r="J179" s="148"/>
      <c r="K179" s="148"/>
      <c r="L179" s="148"/>
      <c r="M179" s="148"/>
    </row>
    <row r="180" spans="3:13">
      <c r="C180" s="127"/>
      <c r="D180" s="127"/>
      <c r="E180" s="127"/>
      <c r="F180" s="148"/>
      <c r="G180" s="148"/>
      <c r="H180" s="148"/>
      <c r="I180" s="148"/>
      <c r="J180" s="148"/>
      <c r="K180" s="148"/>
      <c r="L180" s="148"/>
      <c r="M180" s="148"/>
    </row>
    <row r="181" spans="3:13">
      <c r="C181" s="127"/>
      <c r="D181" s="127"/>
      <c r="E181" s="127"/>
      <c r="F181" s="148"/>
      <c r="G181" s="148"/>
      <c r="H181" s="148"/>
      <c r="I181" s="148"/>
      <c r="J181" s="148"/>
      <c r="K181" s="148"/>
      <c r="L181" s="148"/>
      <c r="M181" s="148"/>
    </row>
    <row r="182" spans="3:13">
      <c r="C182" s="127"/>
      <c r="D182" s="127"/>
      <c r="E182" s="127"/>
      <c r="F182" s="148"/>
      <c r="G182" s="148"/>
      <c r="H182" s="148"/>
      <c r="I182" s="148"/>
      <c r="J182" s="148"/>
      <c r="K182" s="148"/>
      <c r="L182" s="148"/>
      <c r="M182" s="148"/>
    </row>
    <row r="183" spans="3:13">
      <c r="C183" s="127"/>
      <c r="D183" s="127"/>
      <c r="E183" s="127"/>
      <c r="F183" s="148"/>
      <c r="G183" s="148"/>
      <c r="H183" s="148"/>
      <c r="I183" s="148"/>
      <c r="J183" s="148"/>
      <c r="K183" s="148"/>
      <c r="L183" s="148"/>
      <c r="M183" s="148"/>
    </row>
    <row r="184" spans="3:13">
      <c r="C184" s="127"/>
      <c r="D184" s="127"/>
      <c r="E184" s="127"/>
      <c r="F184" s="148"/>
      <c r="G184" s="148"/>
      <c r="H184" s="148"/>
      <c r="I184" s="148"/>
      <c r="J184" s="148"/>
      <c r="K184" s="148"/>
      <c r="L184" s="148"/>
      <c r="M184" s="148"/>
    </row>
    <row r="185" spans="3:13">
      <c r="C185" s="127"/>
      <c r="D185" s="127"/>
      <c r="E185" s="127"/>
      <c r="F185" s="148"/>
      <c r="G185" s="148"/>
      <c r="H185" s="148"/>
      <c r="I185" s="148"/>
      <c r="J185" s="148"/>
      <c r="K185" s="148"/>
      <c r="L185" s="148"/>
      <c r="M185" s="148"/>
    </row>
    <row r="186" spans="3:13">
      <c r="C186" s="127"/>
      <c r="D186" s="127"/>
      <c r="E186" s="127"/>
      <c r="F186" s="148"/>
      <c r="G186" s="148"/>
      <c r="H186" s="148"/>
      <c r="I186" s="148"/>
      <c r="J186" s="148"/>
      <c r="K186" s="148"/>
      <c r="L186" s="148"/>
      <c r="M186" s="148"/>
    </row>
    <row r="187" spans="3:13">
      <c r="C187" s="127"/>
      <c r="D187" s="127"/>
      <c r="E187" s="127"/>
      <c r="F187" s="148"/>
      <c r="G187" s="148"/>
      <c r="H187" s="148"/>
      <c r="I187" s="148"/>
      <c r="J187" s="148"/>
      <c r="K187" s="148"/>
      <c r="L187" s="148"/>
      <c r="M187" s="148"/>
    </row>
    <row r="188" spans="3:13">
      <c r="C188" s="127"/>
      <c r="D188" s="127"/>
      <c r="E188" s="127"/>
      <c r="F188" s="148"/>
      <c r="G188" s="148"/>
      <c r="H188" s="148"/>
      <c r="I188" s="148"/>
      <c r="J188" s="148"/>
      <c r="K188" s="148"/>
      <c r="L188" s="148"/>
      <c r="M188" s="148"/>
    </row>
    <row r="189" spans="3:13">
      <c r="C189" s="127"/>
      <c r="D189" s="127"/>
      <c r="E189" s="127"/>
      <c r="F189" s="148"/>
      <c r="G189" s="148"/>
      <c r="H189" s="148"/>
      <c r="I189" s="148"/>
      <c r="J189" s="148"/>
      <c r="K189" s="148"/>
      <c r="L189" s="148"/>
      <c r="M189" s="148"/>
    </row>
    <row r="190" spans="3:13">
      <c r="C190" s="127"/>
      <c r="D190" s="127"/>
      <c r="E190" s="127"/>
      <c r="F190" s="148"/>
      <c r="G190" s="148"/>
      <c r="H190" s="148"/>
      <c r="I190" s="148"/>
      <c r="J190" s="148"/>
      <c r="K190" s="148"/>
      <c r="L190" s="148"/>
      <c r="M190" s="148"/>
    </row>
    <row r="191" spans="3:13">
      <c r="C191" s="127"/>
      <c r="D191" s="127"/>
      <c r="E191" s="127"/>
      <c r="F191" s="148"/>
      <c r="G191" s="148"/>
      <c r="H191" s="148"/>
      <c r="I191" s="148"/>
      <c r="J191" s="148"/>
      <c r="K191" s="148"/>
      <c r="L191" s="148"/>
      <c r="M191" s="148"/>
    </row>
    <row r="192" spans="3:13">
      <c r="C192" s="127"/>
      <c r="D192" s="127"/>
      <c r="E192" s="127"/>
      <c r="F192" s="148"/>
      <c r="G192" s="148"/>
      <c r="H192" s="148"/>
      <c r="I192" s="148"/>
      <c r="J192" s="148"/>
      <c r="K192" s="148"/>
      <c r="L192" s="148"/>
      <c r="M192" s="148"/>
    </row>
    <row r="193" spans="3:13">
      <c r="C193" s="127"/>
      <c r="D193" s="127"/>
      <c r="E193" s="127"/>
      <c r="F193" s="148"/>
      <c r="G193" s="148"/>
      <c r="H193" s="148"/>
      <c r="I193" s="148"/>
      <c r="J193" s="148"/>
      <c r="K193" s="148"/>
      <c r="L193" s="148"/>
      <c r="M193" s="148"/>
    </row>
    <row r="194" spans="3:13">
      <c r="C194" s="127"/>
      <c r="D194" s="127"/>
      <c r="E194" s="127"/>
      <c r="F194" s="148"/>
      <c r="G194" s="148"/>
      <c r="H194" s="148"/>
      <c r="I194" s="148"/>
      <c r="J194" s="148"/>
      <c r="K194" s="148"/>
      <c r="L194" s="148"/>
      <c r="M194" s="148"/>
    </row>
    <row r="195" spans="3:13">
      <c r="C195" s="127"/>
      <c r="D195" s="127"/>
      <c r="E195" s="127"/>
      <c r="F195" s="148"/>
      <c r="G195" s="148"/>
      <c r="H195" s="148"/>
      <c r="I195" s="148"/>
      <c r="J195" s="148"/>
      <c r="K195" s="148"/>
      <c r="L195" s="148"/>
      <c r="M195" s="148"/>
    </row>
    <row r="196" spans="3:13">
      <c r="C196" s="127"/>
      <c r="D196" s="127"/>
      <c r="E196" s="127"/>
      <c r="F196" s="148"/>
      <c r="G196" s="148"/>
      <c r="H196" s="148"/>
      <c r="I196" s="148"/>
      <c r="J196" s="148"/>
      <c r="K196" s="148"/>
      <c r="L196" s="148"/>
      <c r="M196" s="148"/>
    </row>
    <row r="197" spans="3:13">
      <c r="C197" s="127"/>
      <c r="D197" s="127"/>
      <c r="E197" s="127"/>
      <c r="F197" s="148"/>
      <c r="G197" s="148"/>
      <c r="H197" s="148"/>
      <c r="I197" s="148"/>
      <c r="J197" s="148"/>
      <c r="K197" s="148"/>
      <c r="L197" s="148"/>
      <c r="M197" s="148"/>
    </row>
    <row r="198" spans="3:13">
      <c r="C198" s="127"/>
      <c r="D198" s="127"/>
      <c r="E198" s="127"/>
      <c r="F198" s="148"/>
      <c r="G198" s="148"/>
      <c r="H198" s="148"/>
      <c r="I198" s="148"/>
      <c r="J198" s="148"/>
      <c r="K198" s="148"/>
      <c r="L198" s="148"/>
      <c r="M198" s="148"/>
    </row>
    <row r="199" spans="3:13">
      <c r="C199" s="127"/>
      <c r="D199" s="127"/>
      <c r="E199" s="127"/>
      <c r="F199" s="148"/>
      <c r="G199" s="148"/>
      <c r="H199" s="148"/>
      <c r="I199" s="148"/>
      <c r="J199" s="148"/>
      <c r="K199" s="148"/>
      <c r="L199" s="148"/>
      <c r="M199" s="148"/>
    </row>
    <row r="200" spans="3:13">
      <c r="C200" s="127"/>
      <c r="D200" s="127"/>
      <c r="E200" s="127"/>
      <c r="F200" s="148"/>
      <c r="G200" s="148"/>
      <c r="H200" s="148"/>
      <c r="I200" s="148"/>
      <c r="J200" s="148"/>
      <c r="K200" s="148"/>
      <c r="L200" s="148"/>
      <c r="M200" s="148"/>
    </row>
    <row r="201" spans="3:13">
      <c r="C201" s="127"/>
      <c r="D201" s="127"/>
      <c r="E201" s="127"/>
      <c r="F201" s="148"/>
      <c r="G201" s="148"/>
      <c r="H201" s="148"/>
      <c r="I201" s="148"/>
      <c r="J201" s="148"/>
      <c r="K201" s="148"/>
      <c r="L201" s="148"/>
      <c r="M201" s="148"/>
    </row>
    <row r="202" spans="3:13">
      <c r="C202" s="127"/>
      <c r="D202" s="127"/>
      <c r="E202" s="127"/>
      <c r="F202" s="148"/>
      <c r="G202" s="148"/>
      <c r="H202" s="148"/>
      <c r="I202" s="148"/>
      <c r="J202" s="148"/>
      <c r="K202" s="148"/>
      <c r="L202" s="148"/>
      <c r="M202" s="148"/>
    </row>
    <row r="203" spans="3:13">
      <c r="C203" s="127"/>
      <c r="D203" s="127"/>
      <c r="E203" s="127"/>
      <c r="F203" s="148"/>
      <c r="G203" s="148"/>
      <c r="H203" s="148"/>
      <c r="I203" s="148"/>
      <c r="J203" s="148"/>
      <c r="K203" s="148"/>
      <c r="L203" s="148"/>
      <c r="M203" s="148"/>
    </row>
    <row r="204" spans="3:13">
      <c r="C204" s="127"/>
      <c r="D204" s="127"/>
      <c r="E204" s="127"/>
      <c r="F204" s="148"/>
      <c r="G204" s="148"/>
      <c r="H204" s="148"/>
      <c r="I204" s="148"/>
      <c r="J204" s="148"/>
      <c r="K204" s="148"/>
      <c r="L204" s="148"/>
      <c r="M204" s="148"/>
    </row>
    <row r="205" spans="3:13">
      <c r="C205" s="127"/>
      <c r="D205" s="127"/>
      <c r="E205" s="127"/>
      <c r="F205" s="148"/>
      <c r="G205" s="148"/>
      <c r="H205" s="148"/>
      <c r="I205" s="148"/>
      <c r="J205" s="148"/>
      <c r="K205" s="148"/>
      <c r="L205" s="148"/>
      <c r="M205" s="148"/>
    </row>
    <row r="206" spans="3:13">
      <c r="C206" s="127"/>
      <c r="D206" s="127"/>
      <c r="E206" s="127"/>
      <c r="F206" s="148"/>
      <c r="G206" s="148"/>
      <c r="H206" s="148"/>
      <c r="I206" s="148"/>
      <c r="J206" s="148"/>
      <c r="K206" s="148"/>
      <c r="L206" s="148"/>
      <c r="M206" s="148"/>
    </row>
    <row r="207" spans="3:13">
      <c r="C207" s="127"/>
      <c r="D207" s="127"/>
      <c r="E207" s="127"/>
      <c r="F207" s="148"/>
      <c r="G207" s="148"/>
      <c r="H207" s="148"/>
      <c r="I207" s="148"/>
      <c r="J207" s="148"/>
      <c r="K207" s="148"/>
      <c r="L207" s="148"/>
      <c r="M207" s="148"/>
    </row>
    <row r="208" spans="3:13">
      <c r="C208" s="127"/>
      <c r="D208" s="127"/>
      <c r="E208" s="127"/>
      <c r="F208" s="148"/>
      <c r="G208" s="148"/>
      <c r="H208" s="148"/>
      <c r="I208" s="148"/>
      <c r="J208" s="148"/>
      <c r="K208" s="148"/>
      <c r="L208" s="148"/>
      <c r="M208" s="148"/>
    </row>
    <row r="209" spans="3:13">
      <c r="C209" s="127"/>
      <c r="D209" s="127"/>
      <c r="E209" s="127"/>
      <c r="F209" s="148"/>
      <c r="G209" s="148"/>
      <c r="H209" s="148"/>
      <c r="I209" s="148"/>
      <c r="J209" s="148"/>
      <c r="K209" s="148"/>
      <c r="L209" s="148"/>
      <c r="M209" s="148"/>
    </row>
    <row r="210" spans="3:13">
      <c r="C210" s="127"/>
      <c r="D210" s="127"/>
      <c r="E210" s="127"/>
      <c r="F210" s="148"/>
      <c r="G210" s="148"/>
      <c r="H210" s="148"/>
      <c r="I210" s="148"/>
      <c r="J210" s="148"/>
      <c r="K210" s="148"/>
      <c r="L210" s="148"/>
      <c r="M210" s="148"/>
    </row>
    <row r="211" spans="3:13">
      <c r="C211" s="127"/>
      <c r="D211" s="127"/>
      <c r="E211" s="127"/>
      <c r="F211" s="148"/>
      <c r="G211" s="148"/>
      <c r="H211" s="148"/>
      <c r="I211" s="148"/>
      <c r="J211" s="148"/>
      <c r="K211" s="148"/>
      <c r="L211" s="148"/>
      <c r="M211" s="148"/>
    </row>
    <row r="212" spans="3:13">
      <c r="C212" s="127"/>
      <c r="D212" s="127"/>
      <c r="E212" s="127"/>
      <c r="F212" s="148"/>
      <c r="G212" s="148"/>
      <c r="H212" s="148"/>
      <c r="I212" s="148"/>
      <c r="J212" s="148"/>
      <c r="K212" s="148"/>
      <c r="L212" s="148"/>
      <c r="M212" s="148"/>
    </row>
    <row r="213" spans="3:13">
      <c r="C213" s="127"/>
      <c r="D213" s="127"/>
      <c r="E213" s="127"/>
      <c r="F213" s="148"/>
      <c r="G213" s="148"/>
      <c r="H213" s="148"/>
      <c r="I213" s="148"/>
      <c r="J213" s="148"/>
      <c r="K213" s="148"/>
      <c r="L213" s="148"/>
      <c r="M213" s="148"/>
    </row>
    <row r="214" spans="3:13">
      <c r="C214" s="127"/>
      <c r="D214" s="127"/>
      <c r="E214" s="127"/>
      <c r="F214" s="148"/>
      <c r="G214" s="148"/>
      <c r="H214" s="148"/>
      <c r="I214" s="148"/>
      <c r="J214" s="148"/>
      <c r="K214" s="148"/>
      <c r="L214" s="148"/>
      <c r="M214" s="148"/>
    </row>
    <row r="215" spans="3:13">
      <c r="C215" s="127"/>
      <c r="D215" s="127"/>
      <c r="E215" s="127"/>
      <c r="F215" s="148"/>
      <c r="G215" s="148"/>
      <c r="H215" s="148"/>
      <c r="I215" s="148"/>
      <c r="J215" s="148"/>
      <c r="K215" s="148"/>
      <c r="L215" s="148"/>
      <c r="M215" s="148"/>
    </row>
    <row r="216" spans="3:13">
      <c r="C216" s="127"/>
      <c r="D216" s="127"/>
      <c r="E216" s="127"/>
      <c r="F216" s="148"/>
      <c r="G216" s="148"/>
      <c r="H216" s="148"/>
      <c r="I216" s="148"/>
      <c r="J216" s="148"/>
      <c r="K216" s="148"/>
      <c r="L216" s="148"/>
      <c r="M216" s="148"/>
    </row>
    <row r="217" spans="3:13">
      <c r="C217" s="127"/>
      <c r="D217" s="127"/>
      <c r="E217" s="127"/>
      <c r="F217" s="148"/>
      <c r="G217" s="148"/>
      <c r="H217" s="148"/>
      <c r="I217" s="148"/>
      <c r="J217" s="148"/>
      <c r="K217" s="148"/>
      <c r="L217" s="148"/>
      <c r="M217" s="148"/>
    </row>
    <row r="218" spans="3:13">
      <c r="C218" s="127"/>
      <c r="D218" s="127"/>
      <c r="E218" s="127"/>
      <c r="F218" s="148"/>
      <c r="G218" s="148"/>
      <c r="H218" s="148"/>
      <c r="I218" s="148"/>
      <c r="J218" s="148"/>
      <c r="K218" s="148"/>
      <c r="L218" s="148"/>
      <c r="M218" s="148"/>
    </row>
    <row r="219" spans="3:13">
      <c r="C219" s="127"/>
      <c r="D219" s="127"/>
      <c r="E219" s="127"/>
      <c r="F219" s="148"/>
      <c r="G219" s="148"/>
      <c r="H219" s="148"/>
      <c r="I219" s="148"/>
      <c r="J219" s="148"/>
      <c r="K219" s="148"/>
      <c r="L219" s="148"/>
      <c r="M219" s="148"/>
    </row>
    <row r="220" spans="3:13">
      <c r="C220" s="127"/>
      <c r="D220" s="127"/>
      <c r="E220" s="127"/>
      <c r="F220" s="148"/>
      <c r="G220" s="148"/>
      <c r="H220" s="148"/>
      <c r="I220" s="148"/>
      <c r="J220" s="148"/>
      <c r="K220" s="148"/>
      <c r="L220" s="148"/>
      <c r="M220" s="148"/>
    </row>
    <row r="221" spans="3:13">
      <c r="C221" s="127"/>
      <c r="D221" s="127"/>
      <c r="E221" s="127"/>
      <c r="F221" s="148"/>
      <c r="G221" s="148"/>
      <c r="H221" s="148"/>
      <c r="I221" s="148"/>
      <c r="J221" s="148"/>
      <c r="K221" s="148"/>
      <c r="L221" s="148"/>
      <c r="M221" s="148"/>
    </row>
    <row r="222" spans="3:13">
      <c r="C222" s="127"/>
      <c r="D222" s="127"/>
      <c r="E222" s="127"/>
      <c r="F222" s="148"/>
      <c r="G222" s="148"/>
      <c r="H222" s="148"/>
      <c r="I222" s="148"/>
      <c r="J222" s="148"/>
      <c r="K222" s="148"/>
      <c r="L222" s="148"/>
      <c r="M222" s="148"/>
    </row>
    <row r="223" spans="3:13">
      <c r="C223" s="127"/>
      <c r="D223" s="127"/>
      <c r="E223" s="127"/>
      <c r="F223" s="148"/>
      <c r="G223" s="148"/>
      <c r="H223" s="148"/>
      <c r="I223" s="148"/>
      <c r="J223" s="148"/>
      <c r="K223" s="148"/>
      <c r="L223" s="148"/>
      <c r="M223" s="148"/>
    </row>
    <row r="224" spans="3:13">
      <c r="C224" s="127"/>
      <c r="D224" s="127"/>
      <c r="E224" s="127"/>
      <c r="F224" s="148"/>
      <c r="G224" s="148"/>
      <c r="H224" s="148"/>
      <c r="I224" s="148"/>
      <c r="J224" s="148"/>
      <c r="K224" s="148"/>
      <c r="L224" s="148"/>
      <c r="M224" s="148"/>
    </row>
    <row r="225" spans="3:13">
      <c r="C225" s="127"/>
      <c r="D225" s="127"/>
      <c r="E225" s="127"/>
      <c r="F225" s="148"/>
      <c r="G225" s="148"/>
      <c r="H225" s="148"/>
      <c r="I225" s="148"/>
      <c r="J225" s="148"/>
      <c r="K225" s="148"/>
      <c r="L225" s="148"/>
      <c r="M225" s="148"/>
    </row>
    <row r="226" spans="3:13">
      <c r="C226" s="127"/>
      <c r="D226" s="127"/>
      <c r="E226" s="127"/>
      <c r="F226" s="148"/>
      <c r="G226" s="148"/>
      <c r="H226" s="148"/>
      <c r="I226" s="148"/>
      <c r="J226" s="148"/>
      <c r="K226" s="148"/>
      <c r="L226" s="148"/>
      <c r="M226" s="148"/>
    </row>
    <row r="227" spans="3:13">
      <c r="C227" s="127"/>
      <c r="D227" s="127"/>
      <c r="E227" s="127"/>
      <c r="F227" s="148"/>
      <c r="G227" s="148"/>
      <c r="H227" s="148"/>
      <c r="I227" s="148"/>
      <c r="J227" s="148"/>
      <c r="K227" s="148"/>
      <c r="L227" s="148"/>
      <c r="M227" s="148"/>
    </row>
    <row r="228" spans="3:13">
      <c r="C228" s="127"/>
      <c r="D228" s="127"/>
      <c r="E228" s="127"/>
      <c r="F228" s="148"/>
      <c r="G228" s="148"/>
      <c r="H228" s="148"/>
      <c r="I228" s="148"/>
      <c r="J228" s="148"/>
      <c r="K228" s="148"/>
      <c r="L228" s="148"/>
      <c r="M228" s="148"/>
    </row>
    <row r="229" spans="3:13">
      <c r="C229" s="127"/>
      <c r="D229" s="127"/>
      <c r="E229" s="127"/>
      <c r="F229" s="148"/>
      <c r="G229" s="148"/>
      <c r="H229" s="148"/>
      <c r="I229" s="148"/>
      <c r="J229" s="148"/>
      <c r="K229" s="148"/>
      <c r="L229" s="148"/>
      <c r="M229" s="148"/>
    </row>
    <row r="230" spans="3:13">
      <c r="C230" s="127"/>
      <c r="D230" s="127"/>
      <c r="E230" s="127"/>
      <c r="F230" s="148"/>
      <c r="G230" s="148"/>
      <c r="H230" s="148"/>
      <c r="I230" s="148"/>
      <c r="J230" s="148"/>
      <c r="K230" s="148"/>
      <c r="L230" s="148"/>
      <c r="M230" s="148"/>
    </row>
    <row r="231" spans="3:13">
      <c r="C231" s="127"/>
      <c r="D231" s="127"/>
      <c r="E231" s="127"/>
      <c r="F231" s="148"/>
      <c r="G231" s="148"/>
      <c r="H231" s="148"/>
      <c r="I231" s="148"/>
      <c r="J231" s="148"/>
      <c r="K231" s="148"/>
      <c r="L231" s="148"/>
      <c r="M231" s="148"/>
    </row>
    <row r="232" spans="3:13">
      <c r="C232" s="127"/>
      <c r="D232" s="127"/>
      <c r="E232" s="127"/>
      <c r="F232" s="148"/>
      <c r="G232" s="148"/>
      <c r="H232" s="148"/>
      <c r="I232" s="148"/>
      <c r="J232" s="148"/>
      <c r="K232" s="148"/>
      <c r="L232" s="148"/>
      <c r="M232" s="148"/>
    </row>
    <row r="233" spans="3:13">
      <c r="C233" s="127"/>
      <c r="D233" s="127"/>
      <c r="E233" s="127"/>
      <c r="F233" s="148"/>
      <c r="G233" s="148"/>
      <c r="H233" s="148"/>
      <c r="I233" s="148"/>
      <c r="J233" s="148"/>
      <c r="K233" s="148"/>
      <c r="L233" s="148"/>
      <c r="M233" s="148"/>
    </row>
    <row r="234" spans="3:13">
      <c r="C234" s="127"/>
      <c r="D234" s="127"/>
      <c r="E234" s="127"/>
      <c r="F234" s="148"/>
      <c r="G234" s="148"/>
      <c r="H234" s="148"/>
      <c r="I234" s="148"/>
      <c r="J234" s="148"/>
      <c r="K234" s="148"/>
      <c r="L234" s="148"/>
      <c r="M234" s="148"/>
    </row>
    <row r="235" spans="3:13">
      <c r="C235" s="127"/>
      <c r="D235" s="127"/>
      <c r="E235" s="127"/>
      <c r="F235" s="148"/>
      <c r="G235" s="148"/>
      <c r="H235" s="148"/>
      <c r="I235" s="148"/>
      <c r="J235" s="148"/>
      <c r="K235" s="148"/>
      <c r="L235" s="148"/>
      <c r="M235" s="148"/>
    </row>
    <row r="236" spans="3:13">
      <c r="C236" s="127"/>
      <c r="D236" s="127"/>
      <c r="E236" s="127"/>
      <c r="F236" s="148"/>
      <c r="G236" s="148"/>
      <c r="H236" s="148"/>
      <c r="I236" s="148"/>
      <c r="J236" s="148"/>
      <c r="K236" s="148"/>
      <c r="L236" s="148"/>
      <c r="M236" s="148"/>
    </row>
    <row r="237" spans="3:13">
      <c r="C237" s="127"/>
      <c r="D237" s="127"/>
      <c r="E237" s="127"/>
      <c r="F237" s="148"/>
      <c r="G237" s="148"/>
      <c r="H237" s="148"/>
      <c r="I237" s="148"/>
      <c r="J237" s="148"/>
      <c r="K237" s="148"/>
      <c r="L237" s="148"/>
      <c r="M237" s="148"/>
    </row>
    <row r="238" spans="3:13">
      <c r="C238" s="127"/>
      <c r="D238" s="127"/>
      <c r="E238" s="127"/>
      <c r="F238" s="148"/>
      <c r="G238" s="148"/>
      <c r="H238" s="148"/>
      <c r="I238" s="148"/>
      <c r="J238" s="148"/>
      <c r="K238" s="148"/>
      <c r="L238" s="148"/>
      <c r="M238" s="148"/>
    </row>
    <row r="239" spans="3:13">
      <c r="C239" s="127"/>
      <c r="D239" s="127"/>
      <c r="E239" s="127"/>
      <c r="F239" s="148"/>
      <c r="G239" s="148"/>
      <c r="H239" s="148"/>
      <c r="I239" s="148"/>
      <c r="J239" s="148"/>
      <c r="K239" s="148"/>
      <c r="L239" s="148"/>
      <c r="M239" s="148"/>
    </row>
    <row r="240" spans="3:13">
      <c r="C240" s="127"/>
      <c r="D240" s="127"/>
      <c r="E240" s="127"/>
      <c r="F240" s="148"/>
      <c r="G240" s="148"/>
      <c r="H240" s="148"/>
      <c r="I240" s="148"/>
      <c r="J240" s="148"/>
      <c r="K240" s="148"/>
      <c r="L240" s="148"/>
      <c r="M240" s="148"/>
    </row>
    <row r="241" spans="3:13">
      <c r="C241" s="127"/>
      <c r="D241" s="127"/>
      <c r="E241" s="127"/>
      <c r="F241" s="148"/>
      <c r="G241" s="148"/>
      <c r="H241" s="148"/>
      <c r="I241" s="148"/>
      <c r="J241" s="148"/>
      <c r="K241" s="148"/>
      <c r="L241" s="148"/>
      <c r="M241" s="148"/>
    </row>
    <row r="242" spans="3:13">
      <c r="C242" s="127"/>
      <c r="D242" s="127"/>
      <c r="E242" s="127"/>
      <c r="F242" s="148"/>
      <c r="G242" s="148"/>
      <c r="H242" s="148"/>
      <c r="I242" s="148"/>
      <c r="J242" s="148"/>
      <c r="K242" s="148"/>
      <c r="L242" s="148"/>
      <c r="M242" s="148"/>
    </row>
    <row r="243" spans="3:13">
      <c r="C243" s="127"/>
      <c r="D243" s="127"/>
      <c r="E243" s="127"/>
      <c r="F243" s="148"/>
      <c r="G243" s="148"/>
      <c r="H243" s="148"/>
      <c r="I243" s="148"/>
      <c r="J243" s="148"/>
      <c r="K243" s="148"/>
      <c r="L243" s="148"/>
      <c r="M243" s="148"/>
    </row>
    <row r="244" spans="3:13">
      <c r="C244" s="127"/>
      <c r="D244" s="127"/>
      <c r="E244" s="127"/>
      <c r="F244" s="148"/>
      <c r="G244" s="148"/>
      <c r="H244" s="148"/>
      <c r="I244" s="148"/>
      <c r="J244" s="148"/>
      <c r="K244" s="148"/>
      <c r="L244" s="148"/>
      <c r="M244" s="148"/>
    </row>
    <row r="245" spans="3:13">
      <c r="C245" s="127"/>
      <c r="D245" s="127"/>
      <c r="E245" s="127"/>
      <c r="F245" s="148"/>
      <c r="G245" s="148"/>
      <c r="H245" s="148"/>
      <c r="I245" s="148"/>
      <c r="J245" s="148"/>
      <c r="K245" s="148"/>
      <c r="L245" s="148"/>
      <c r="M245" s="148"/>
    </row>
    <row r="246" spans="3:13">
      <c r="C246" s="127"/>
      <c r="D246" s="127"/>
      <c r="E246" s="127"/>
      <c r="F246" s="148"/>
      <c r="G246" s="148"/>
      <c r="H246" s="148"/>
      <c r="I246" s="148"/>
      <c r="J246" s="148"/>
      <c r="K246" s="148"/>
      <c r="L246" s="148"/>
      <c r="M246" s="148"/>
    </row>
    <row r="247" spans="3:13">
      <c r="C247" s="127"/>
      <c r="D247" s="127"/>
      <c r="E247" s="127"/>
      <c r="F247" s="148"/>
      <c r="G247" s="148"/>
      <c r="H247" s="148"/>
      <c r="I247" s="148"/>
      <c r="J247" s="148"/>
      <c r="K247" s="148"/>
      <c r="L247" s="148"/>
      <c r="M247" s="148"/>
    </row>
    <row r="248" spans="3:13">
      <c r="C248" s="127"/>
      <c r="D248" s="127"/>
      <c r="E248" s="127"/>
      <c r="F248" s="148"/>
      <c r="G248" s="148"/>
      <c r="H248" s="148"/>
      <c r="I248" s="148"/>
      <c r="J248" s="148"/>
      <c r="K248" s="148"/>
      <c r="L248" s="148"/>
      <c r="M248" s="148"/>
    </row>
    <row r="249" spans="3:13">
      <c r="C249" s="127"/>
      <c r="D249" s="127"/>
      <c r="E249" s="127"/>
      <c r="F249" s="148"/>
      <c r="G249" s="148"/>
      <c r="H249" s="148"/>
      <c r="I249" s="148"/>
      <c r="J249" s="148"/>
      <c r="K249" s="148"/>
      <c r="L249" s="148"/>
      <c r="M249" s="148"/>
    </row>
    <row r="250" spans="3:13">
      <c r="C250" s="127"/>
      <c r="D250" s="127"/>
      <c r="E250" s="127"/>
      <c r="F250" s="148"/>
      <c r="G250" s="148"/>
      <c r="H250" s="148"/>
      <c r="I250" s="148"/>
      <c r="J250" s="148"/>
      <c r="K250" s="148"/>
      <c r="L250" s="148"/>
      <c r="M250" s="148"/>
    </row>
    <row r="251" spans="3:13">
      <c r="C251" s="127"/>
      <c r="D251" s="127"/>
      <c r="E251" s="127"/>
      <c r="F251" s="148"/>
      <c r="G251" s="148"/>
      <c r="H251" s="148"/>
      <c r="I251" s="148"/>
      <c r="J251" s="148"/>
      <c r="K251" s="148"/>
      <c r="L251" s="148"/>
      <c r="M251" s="148"/>
    </row>
    <row r="252" spans="3:13">
      <c r="C252" s="127"/>
      <c r="D252" s="127"/>
      <c r="E252" s="127"/>
      <c r="F252" s="148"/>
      <c r="G252" s="148"/>
      <c r="H252" s="148"/>
      <c r="I252" s="148"/>
      <c r="J252" s="148"/>
      <c r="K252" s="148"/>
      <c r="L252" s="148"/>
      <c r="M252" s="148"/>
    </row>
    <row r="253" spans="3:13">
      <c r="C253" s="127"/>
      <c r="D253" s="127"/>
      <c r="E253" s="127"/>
      <c r="F253" s="148"/>
      <c r="G253" s="148"/>
      <c r="H253" s="148"/>
      <c r="I253" s="148"/>
      <c r="J253" s="148"/>
      <c r="K253" s="148"/>
      <c r="L253" s="148"/>
      <c r="M253" s="148"/>
    </row>
    <row r="254" spans="3:13">
      <c r="C254" s="127"/>
      <c r="D254" s="127"/>
      <c r="E254" s="127"/>
      <c r="F254" s="148"/>
      <c r="G254" s="148"/>
      <c r="H254" s="148"/>
      <c r="I254" s="148"/>
      <c r="J254" s="148"/>
      <c r="K254" s="148"/>
      <c r="L254" s="148"/>
      <c r="M254" s="148"/>
    </row>
    <row r="255" spans="3:13">
      <c r="C255" s="127"/>
      <c r="D255" s="127"/>
      <c r="E255" s="127"/>
      <c r="F255" s="148"/>
      <c r="G255" s="148"/>
      <c r="H255" s="148"/>
      <c r="I255" s="148"/>
      <c r="J255" s="148"/>
      <c r="K255" s="148"/>
      <c r="L255" s="148"/>
      <c r="M255" s="148"/>
    </row>
    <row r="256" spans="3:13">
      <c r="C256" s="127"/>
      <c r="D256" s="127"/>
      <c r="E256" s="127"/>
      <c r="F256" s="148"/>
      <c r="G256" s="148"/>
      <c r="H256" s="148"/>
      <c r="I256" s="148"/>
      <c r="J256" s="148"/>
      <c r="K256" s="148"/>
      <c r="L256" s="148"/>
      <c r="M256" s="148"/>
    </row>
    <row r="257" spans="3:13">
      <c r="C257" s="127"/>
      <c r="D257" s="127"/>
      <c r="E257" s="127"/>
      <c r="F257" s="148"/>
      <c r="G257" s="148"/>
      <c r="H257" s="148"/>
      <c r="I257" s="148"/>
      <c r="J257" s="148"/>
      <c r="K257" s="148"/>
      <c r="L257" s="148"/>
      <c r="M257" s="148"/>
    </row>
    <row r="258" spans="3:13">
      <c r="C258" s="127"/>
      <c r="D258" s="127"/>
      <c r="E258" s="127"/>
      <c r="F258" s="148"/>
      <c r="G258" s="148"/>
      <c r="H258" s="148"/>
      <c r="I258" s="148"/>
      <c r="J258" s="148"/>
      <c r="K258" s="148"/>
      <c r="L258" s="148"/>
      <c r="M258" s="148"/>
    </row>
    <row r="259" spans="3:13">
      <c r="C259" s="127"/>
      <c r="D259" s="127"/>
      <c r="E259" s="127"/>
      <c r="F259" s="148"/>
      <c r="G259" s="148"/>
      <c r="H259" s="148"/>
      <c r="I259" s="148"/>
      <c r="J259" s="148"/>
      <c r="K259" s="148"/>
      <c r="L259" s="148"/>
      <c r="M259" s="148"/>
    </row>
    <row r="260" spans="3:13">
      <c r="C260" s="127"/>
      <c r="D260" s="127"/>
      <c r="E260" s="127"/>
      <c r="F260" s="148"/>
      <c r="G260" s="148"/>
      <c r="H260" s="148"/>
      <c r="I260" s="148"/>
      <c r="J260" s="148"/>
      <c r="K260" s="148"/>
      <c r="L260" s="148"/>
      <c r="M260" s="148"/>
    </row>
    <row r="261" spans="3:13">
      <c r="C261" s="127"/>
      <c r="D261" s="127"/>
      <c r="E261" s="127"/>
      <c r="F261" s="148"/>
      <c r="G261" s="148"/>
      <c r="H261" s="148"/>
      <c r="I261" s="148"/>
      <c r="J261" s="148"/>
      <c r="K261" s="148"/>
      <c r="L261" s="148"/>
      <c r="M261" s="148"/>
    </row>
    <row r="262" spans="3:13">
      <c r="C262" s="127"/>
      <c r="D262" s="127"/>
      <c r="E262" s="127"/>
      <c r="F262" s="148"/>
      <c r="G262" s="148"/>
      <c r="H262" s="148"/>
      <c r="I262" s="148"/>
      <c r="J262" s="148"/>
      <c r="K262" s="148"/>
      <c r="L262" s="148"/>
      <c r="M262" s="148"/>
    </row>
    <row r="263" spans="3:13">
      <c r="C263" s="127"/>
      <c r="D263" s="127"/>
      <c r="E263" s="127"/>
      <c r="F263" s="148"/>
      <c r="G263" s="148"/>
      <c r="H263" s="148"/>
      <c r="I263" s="148"/>
      <c r="J263" s="148"/>
      <c r="K263" s="148"/>
      <c r="L263" s="148"/>
      <c r="M263" s="148"/>
    </row>
    <row r="264" spans="3:13">
      <c r="C264" s="127"/>
      <c r="D264" s="127"/>
      <c r="E264" s="127"/>
      <c r="F264" s="148"/>
      <c r="G264" s="148"/>
      <c r="H264" s="148"/>
      <c r="I264" s="148"/>
      <c r="J264" s="148"/>
      <c r="K264" s="148"/>
      <c r="L264" s="148"/>
      <c r="M264" s="148"/>
    </row>
    <row r="265" spans="3:13">
      <c r="C265" s="127"/>
      <c r="D265" s="127"/>
      <c r="E265" s="127"/>
      <c r="F265" s="148"/>
      <c r="G265" s="148"/>
      <c r="H265" s="148"/>
      <c r="I265" s="148"/>
      <c r="J265" s="148"/>
      <c r="K265" s="148"/>
      <c r="L265" s="148"/>
      <c r="M265" s="148"/>
    </row>
    <row r="266" spans="3:13">
      <c r="C266" s="127"/>
      <c r="D266" s="127"/>
      <c r="E266" s="127"/>
      <c r="F266" s="148"/>
      <c r="G266" s="148"/>
      <c r="H266" s="148"/>
      <c r="I266" s="148"/>
      <c r="J266" s="148"/>
      <c r="K266" s="148"/>
      <c r="L266" s="148"/>
      <c r="M266" s="148"/>
    </row>
    <row r="267" spans="3:13">
      <c r="C267" s="127"/>
      <c r="D267" s="127"/>
      <c r="E267" s="127"/>
      <c r="F267" s="148"/>
      <c r="G267" s="148"/>
      <c r="H267" s="148"/>
      <c r="I267" s="148"/>
      <c r="J267" s="148"/>
      <c r="K267" s="148"/>
      <c r="L267" s="148"/>
      <c r="M267" s="148"/>
    </row>
    <row r="268" spans="3:13">
      <c r="C268" s="127"/>
      <c r="D268" s="127"/>
      <c r="E268" s="127"/>
      <c r="F268" s="148"/>
      <c r="G268" s="148"/>
      <c r="H268" s="148"/>
      <c r="I268" s="148"/>
      <c r="J268" s="148"/>
      <c r="K268" s="148"/>
      <c r="L268" s="148"/>
      <c r="M268" s="148"/>
    </row>
    <row r="269" spans="3:13">
      <c r="C269" s="127"/>
      <c r="D269" s="127"/>
      <c r="E269" s="127"/>
      <c r="F269" s="148"/>
      <c r="G269" s="148"/>
      <c r="H269" s="148"/>
      <c r="I269" s="148"/>
      <c r="J269" s="148"/>
      <c r="K269" s="148"/>
      <c r="L269" s="148"/>
      <c r="M269" s="148"/>
    </row>
    <row r="270" spans="3:13">
      <c r="C270" s="127"/>
      <c r="D270" s="127"/>
      <c r="E270" s="127"/>
      <c r="F270" s="148"/>
      <c r="G270" s="148"/>
      <c r="H270" s="148"/>
      <c r="I270" s="148"/>
      <c r="J270" s="148"/>
      <c r="K270" s="148"/>
      <c r="L270" s="148"/>
      <c r="M270" s="148"/>
    </row>
    <row r="271" spans="3:13">
      <c r="C271" s="127"/>
      <c r="D271" s="127"/>
      <c r="E271" s="127"/>
      <c r="F271" s="148"/>
      <c r="G271" s="148"/>
      <c r="H271" s="148"/>
      <c r="I271" s="148"/>
      <c r="J271" s="148"/>
      <c r="K271" s="148"/>
      <c r="L271" s="148"/>
      <c r="M271" s="148"/>
    </row>
    <row r="272" spans="3:13">
      <c r="C272" s="127"/>
      <c r="D272" s="127"/>
      <c r="E272" s="127"/>
      <c r="F272" s="148"/>
      <c r="G272" s="148"/>
      <c r="H272" s="148"/>
      <c r="I272" s="148"/>
      <c r="J272" s="148"/>
      <c r="K272" s="148"/>
      <c r="L272" s="148"/>
      <c r="M272" s="148"/>
    </row>
    <row r="273" spans="3:13">
      <c r="C273" s="127"/>
      <c r="D273" s="127"/>
      <c r="E273" s="127"/>
      <c r="F273" s="148"/>
      <c r="G273" s="148"/>
      <c r="H273" s="148"/>
      <c r="I273" s="148"/>
      <c r="J273" s="148"/>
      <c r="K273" s="148"/>
      <c r="L273" s="148"/>
      <c r="M273" s="148"/>
    </row>
    <row r="274" spans="3:13">
      <c r="C274" s="127"/>
      <c r="D274" s="127"/>
      <c r="E274" s="127"/>
      <c r="F274" s="148"/>
      <c r="G274" s="148"/>
      <c r="H274" s="148"/>
      <c r="I274" s="148"/>
      <c r="J274" s="148"/>
      <c r="K274" s="148"/>
      <c r="L274" s="148"/>
      <c r="M274" s="148"/>
    </row>
    <row r="275" spans="3:13">
      <c r="C275" s="127"/>
      <c r="D275" s="127"/>
      <c r="E275" s="127"/>
      <c r="F275" s="148"/>
      <c r="G275" s="148"/>
      <c r="H275" s="148"/>
      <c r="I275" s="148"/>
      <c r="J275" s="148"/>
      <c r="K275" s="148"/>
      <c r="L275" s="148"/>
      <c r="M275" s="148"/>
    </row>
    <row r="276" spans="3:13">
      <c r="C276" s="127"/>
      <c r="D276" s="127"/>
      <c r="E276" s="127"/>
      <c r="F276" s="148"/>
      <c r="G276" s="148"/>
      <c r="H276" s="148"/>
      <c r="I276" s="148"/>
      <c r="J276" s="148"/>
      <c r="K276" s="148"/>
      <c r="L276" s="148"/>
      <c r="M276" s="148"/>
    </row>
    <row r="277" spans="3:13">
      <c r="C277" s="127"/>
      <c r="D277" s="127"/>
      <c r="E277" s="127"/>
      <c r="F277" s="148"/>
      <c r="G277" s="148"/>
      <c r="H277" s="148"/>
      <c r="I277" s="148"/>
      <c r="J277" s="148"/>
      <c r="K277" s="148"/>
      <c r="L277" s="148"/>
      <c r="M277" s="148"/>
    </row>
    <row r="278" spans="3:13">
      <c r="C278" s="127"/>
      <c r="D278" s="127"/>
      <c r="E278" s="127"/>
      <c r="F278" s="148"/>
      <c r="G278" s="148"/>
      <c r="H278" s="148"/>
      <c r="I278" s="148"/>
      <c r="J278" s="148"/>
      <c r="K278" s="148"/>
      <c r="L278" s="148"/>
      <c r="M278" s="148"/>
    </row>
    <row r="279" spans="3:13">
      <c r="C279" s="127"/>
      <c r="D279" s="127"/>
      <c r="E279" s="127"/>
      <c r="F279" s="148"/>
      <c r="G279" s="148"/>
      <c r="H279" s="148"/>
      <c r="I279" s="148"/>
      <c r="J279" s="148"/>
      <c r="K279" s="148"/>
      <c r="L279" s="148"/>
      <c r="M279" s="148"/>
    </row>
    <row r="280" spans="3:13">
      <c r="C280" s="127"/>
      <c r="D280" s="127"/>
      <c r="E280" s="127"/>
      <c r="F280" s="148"/>
      <c r="G280" s="148"/>
      <c r="H280" s="148"/>
      <c r="I280" s="148"/>
      <c r="J280" s="148"/>
      <c r="K280" s="148"/>
      <c r="L280" s="148"/>
      <c r="M280" s="148"/>
    </row>
    <row r="281" spans="3:13">
      <c r="C281" s="127"/>
      <c r="D281" s="127"/>
      <c r="E281" s="127"/>
      <c r="F281" s="148"/>
      <c r="G281" s="148"/>
      <c r="H281" s="148"/>
      <c r="I281" s="148"/>
      <c r="J281" s="148"/>
      <c r="K281" s="148"/>
      <c r="L281" s="148"/>
      <c r="M281" s="148"/>
    </row>
    <row r="282" spans="3:13">
      <c r="C282" s="127"/>
      <c r="D282" s="127"/>
      <c r="E282" s="127"/>
      <c r="F282" s="148"/>
      <c r="G282" s="148"/>
      <c r="H282" s="148"/>
      <c r="I282" s="148"/>
      <c r="J282" s="148"/>
      <c r="K282" s="148"/>
      <c r="L282" s="148"/>
      <c r="M282" s="148"/>
    </row>
    <row r="283" spans="3:13">
      <c r="C283" s="127"/>
      <c r="D283" s="127"/>
      <c r="E283" s="127"/>
      <c r="F283" s="148"/>
      <c r="G283" s="148"/>
      <c r="H283" s="148"/>
      <c r="I283" s="148"/>
      <c r="J283" s="148"/>
      <c r="K283" s="148"/>
      <c r="L283" s="148"/>
      <c r="M283" s="148"/>
    </row>
    <row r="284" spans="3:13">
      <c r="C284" s="127"/>
      <c r="D284" s="127"/>
      <c r="E284" s="127"/>
      <c r="F284" s="148"/>
      <c r="G284" s="148"/>
      <c r="H284" s="148"/>
      <c r="I284" s="148"/>
      <c r="J284" s="148"/>
      <c r="K284" s="148"/>
      <c r="L284" s="148"/>
      <c r="M284" s="148"/>
    </row>
    <row r="285" spans="3:13">
      <c r="C285" s="127"/>
      <c r="D285" s="127"/>
      <c r="E285" s="127"/>
      <c r="F285" s="148"/>
      <c r="G285" s="148"/>
      <c r="H285" s="148"/>
      <c r="I285" s="148"/>
      <c r="J285" s="148"/>
      <c r="K285" s="148"/>
      <c r="L285" s="148"/>
      <c r="M285" s="148"/>
    </row>
    <row r="286" spans="3:13">
      <c r="C286" s="127"/>
      <c r="D286" s="127"/>
      <c r="E286" s="127"/>
      <c r="F286" s="148"/>
      <c r="G286" s="148"/>
      <c r="H286" s="148"/>
      <c r="I286" s="148"/>
      <c r="J286" s="148"/>
      <c r="K286" s="148"/>
      <c r="L286" s="148"/>
      <c r="M286" s="148"/>
    </row>
    <row r="287" spans="3:13">
      <c r="C287" s="127"/>
      <c r="D287" s="127"/>
      <c r="E287" s="127"/>
      <c r="F287" s="148"/>
      <c r="G287" s="148"/>
      <c r="H287" s="148"/>
      <c r="I287" s="148"/>
      <c r="J287" s="148"/>
      <c r="K287" s="148"/>
      <c r="L287" s="148"/>
      <c r="M287" s="148"/>
    </row>
    <row r="288" spans="3:13">
      <c r="C288" s="127"/>
      <c r="D288" s="127"/>
      <c r="E288" s="127"/>
      <c r="F288" s="148"/>
      <c r="G288" s="148"/>
      <c r="H288" s="148"/>
      <c r="I288" s="148"/>
      <c r="J288" s="148"/>
      <c r="K288" s="148"/>
      <c r="L288" s="148"/>
      <c r="M288" s="148"/>
    </row>
    <row r="289" spans="3:13">
      <c r="C289" s="127"/>
      <c r="D289" s="127"/>
      <c r="E289" s="127"/>
      <c r="F289" s="148"/>
      <c r="G289" s="148"/>
      <c r="H289" s="148"/>
      <c r="I289" s="148"/>
      <c r="J289" s="148"/>
      <c r="K289" s="148"/>
      <c r="L289" s="148"/>
      <c r="M289" s="148"/>
    </row>
    <row r="290" spans="3:13">
      <c r="C290" s="127"/>
      <c r="D290" s="127"/>
      <c r="E290" s="127"/>
      <c r="F290" s="148"/>
      <c r="G290" s="148"/>
      <c r="H290" s="148"/>
      <c r="I290" s="148"/>
      <c r="J290" s="148"/>
      <c r="K290" s="148"/>
      <c r="L290" s="148"/>
      <c r="M290" s="148"/>
    </row>
    <row r="291" spans="3:13">
      <c r="C291" s="127"/>
      <c r="D291" s="127"/>
      <c r="E291" s="127"/>
      <c r="F291" s="148"/>
      <c r="G291" s="148"/>
      <c r="H291" s="148"/>
      <c r="I291" s="148"/>
      <c r="J291" s="148"/>
      <c r="K291" s="148"/>
      <c r="L291" s="148"/>
      <c r="M291" s="148"/>
    </row>
    <row r="292" spans="3:13">
      <c r="C292" s="127"/>
      <c r="D292" s="127"/>
      <c r="E292" s="127"/>
      <c r="F292" s="148"/>
      <c r="G292" s="148"/>
      <c r="H292" s="148"/>
      <c r="I292" s="148"/>
      <c r="J292" s="148"/>
      <c r="K292" s="148"/>
      <c r="L292" s="148"/>
      <c r="M292" s="148"/>
    </row>
    <row r="293" spans="3:13">
      <c r="C293" s="127"/>
      <c r="D293" s="127"/>
      <c r="E293" s="127"/>
      <c r="F293" s="148"/>
      <c r="G293" s="148"/>
      <c r="H293" s="148"/>
      <c r="I293" s="148"/>
      <c r="J293" s="148"/>
      <c r="K293" s="148"/>
      <c r="L293" s="148"/>
      <c r="M293" s="148"/>
    </row>
    <row r="294" spans="3:13">
      <c r="C294" s="127"/>
      <c r="D294" s="127"/>
      <c r="E294" s="127"/>
      <c r="F294" s="148"/>
      <c r="G294" s="148"/>
      <c r="H294" s="148"/>
      <c r="I294" s="148"/>
      <c r="J294" s="148"/>
      <c r="K294" s="148"/>
      <c r="L294" s="148"/>
      <c r="M294" s="148"/>
    </row>
    <row r="295" spans="3:13">
      <c r="C295" s="127"/>
      <c r="D295" s="127"/>
      <c r="E295" s="127"/>
      <c r="F295" s="148"/>
      <c r="G295" s="148"/>
      <c r="H295" s="148"/>
      <c r="I295" s="148"/>
      <c r="J295" s="148"/>
      <c r="K295" s="148"/>
      <c r="L295" s="148"/>
      <c r="M295" s="148"/>
    </row>
    <row r="296" spans="3:13">
      <c r="C296" s="127"/>
      <c r="D296" s="127"/>
      <c r="E296" s="127"/>
      <c r="F296" s="148"/>
      <c r="G296" s="148"/>
      <c r="H296" s="148"/>
      <c r="I296" s="148"/>
      <c r="J296" s="148"/>
      <c r="K296" s="148"/>
      <c r="L296" s="148"/>
      <c r="M296" s="148"/>
    </row>
    <row r="297" spans="3:13">
      <c r="C297" s="127"/>
      <c r="D297" s="127"/>
      <c r="E297" s="127"/>
      <c r="F297" s="148"/>
      <c r="G297" s="148"/>
      <c r="H297" s="148"/>
      <c r="I297" s="148"/>
      <c r="J297" s="148"/>
      <c r="K297" s="148"/>
      <c r="L297" s="148"/>
      <c r="M297" s="148"/>
    </row>
    <row r="298" spans="3:13">
      <c r="C298" s="127"/>
      <c r="D298" s="127"/>
      <c r="E298" s="127"/>
      <c r="F298" s="148"/>
      <c r="G298" s="148"/>
      <c r="H298" s="148"/>
      <c r="I298" s="148"/>
      <c r="J298" s="148"/>
      <c r="K298" s="148"/>
      <c r="L298" s="148"/>
      <c r="M298" s="148"/>
    </row>
    <row r="299" spans="3:13">
      <c r="C299" s="127"/>
      <c r="D299" s="127"/>
      <c r="E299" s="127"/>
      <c r="F299" s="148"/>
      <c r="G299" s="148"/>
      <c r="H299" s="148"/>
      <c r="I299" s="148"/>
      <c r="J299" s="148"/>
      <c r="K299" s="148"/>
      <c r="L299" s="148"/>
      <c r="M299" s="148"/>
    </row>
    <row r="300" spans="3:13">
      <c r="C300" s="127"/>
      <c r="D300" s="127"/>
      <c r="E300" s="127"/>
      <c r="F300" s="148"/>
      <c r="G300" s="148"/>
      <c r="H300" s="148"/>
      <c r="I300" s="148"/>
      <c r="J300" s="148"/>
      <c r="K300" s="148"/>
      <c r="L300" s="148"/>
      <c r="M300" s="148"/>
    </row>
    <row r="301" spans="3:13">
      <c r="C301" s="127"/>
      <c r="D301" s="127"/>
      <c r="E301" s="127"/>
      <c r="F301" s="148"/>
      <c r="G301" s="148"/>
      <c r="H301" s="148"/>
      <c r="I301" s="148"/>
      <c r="J301" s="148"/>
      <c r="K301" s="148"/>
      <c r="L301" s="148"/>
      <c r="M301" s="148"/>
    </row>
    <row r="302" spans="3:13">
      <c r="C302" s="127"/>
      <c r="D302" s="127"/>
      <c r="E302" s="127"/>
      <c r="F302" s="148"/>
      <c r="G302" s="148"/>
      <c r="H302" s="148"/>
      <c r="I302" s="148"/>
      <c r="J302" s="148"/>
      <c r="K302" s="148"/>
      <c r="L302" s="148"/>
      <c r="M302" s="148"/>
    </row>
    <row r="303" spans="3:13">
      <c r="C303" s="127"/>
      <c r="D303" s="127"/>
      <c r="E303" s="127"/>
      <c r="F303" s="148"/>
      <c r="G303" s="148"/>
      <c r="H303" s="148"/>
      <c r="I303" s="148"/>
      <c r="J303" s="148"/>
      <c r="K303" s="148"/>
      <c r="L303" s="148"/>
      <c r="M303" s="148"/>
    </row>
    <row r="304" spans="3:13">
      <c r="C304" s="127"/>
      <c r="D304" s="127"/>
      <c r="E304" s="127"/>
      <c r="F304" s="148"/>
      <c r="G304" s="148"/>
      <c r="H304" s="148"/>
      <c r="I304" s="148"/>
      <c r="J304" s="148"/>
      <c r="K304" s="148"/>
      <c r="L304" s="148"/>
      <c r="M304" s="148"/>
    </row>
    <row r="305" spans="3:13">
      <c r="C305" s="127"/>
      <c r="D305" s="127"/>
      <c r="E305" s="127"/>
      <c r="F305" s="148"/>
      <c r="G305" s="148"/>
      <c r="H305" s="148"/>
      <c r="I305" s="148"/>
      <c r="J305" s="148"/>
      <c r="K305" s="148"/>
      <c r="L305" s="148"/>
      <c r="M305" s="148"/>
    </row>
    <row r="306" spans="3:13">
      <c r="C306" s="127"/>
      <c r="D306" s="127"/>
      <c r="E306" s="127"/>
      <c r="F306" s="148"/>
      <c r="G306" s="148"/>
      <c r="H306" s="148"/>
      <c r="I306" s="148"/>
      <c r="J306" s="148"/>
      <c r="K306" s="148"/>
      <c r="L306" s="148"/>
      <c r="M306" s="148"/>
    </row>
    <row r="307" spans="3:13">
      <c r="C307" s="127"/>
      <c r="D307" s="127"/>
      <c r="E307" s="127"/>
      <c r="F307" s="148"/>
      <c r="G307" s="148"/>
      <c r="H307" s="148"/>
      <c r="I307" s="148"/>
      <c r="J307" s="148"/>
      <c r="K307" s="148"/>
      <c r="L307" s="148"/>
      <c r="M307" s="148"/>
    </row>
    <row r="308" spans="3:13">
      <c r="C308" s="127"/>
      <c r="D308" s="127"/>
      <c r="E308" s="127"/>
      <c r="F308" s="148"/>
      <c r="G308" s="148"/>
      <c r="H308" s="148"/>
      <c r="I308" s="148"/>
      <c r="J308" s="148"/>
      <c r="K308" s="148"/>
      <c r="L308" s="148"/>
      <c r="M308" s="148"/>
    </row>
    <row r="309" spans="3:13">
      <c r="C309" s="127"/>
      <c r="D309" s="127"/>
      <c r="E309" s="127"/>
      <c r="F309" s="148"/>
      <c r="G309" s="148"/>
      <c r="H309" s="148"/>
      <c r="I309" s="148"/>
      <c r="J309" s="148"/>
      <c r="K309" s="148"/>
      <c r="L309" s="148"/>
      <c r="M309" s="148"/>
    </row>
    <row r="310" spans="3:13">
      <c r="C310" s="127"/>
      <c r="D310" s="127"/>
      <c r="E310" s="127"/>
      <c r="F310" s="148"/>
      <c r="G310" s="148"/>
      <c r="H310" s="148"/>
      <c r="I310" s="148"/>
      <c r="J310" s="148"/>
      <c r="K310" s="148"/>
      <c r="L310" s="148"/>
      <c r="M310" s="148"/>
    </row>
    <row r="311" spans="3:13">
      <c r="C311" s="127"/>
      <c r="D311" s="127"/>
      <c r="E311" s="127"/>
      <c r="F311" s="148"/>
      <c r="G311" s="148"/>
      <c r="H311" s="148"/>
      <c r="I311" s="148"/>
      <c r="J311" s="148"/>
      <c r="K311" s="148"/>
      <c r="L311" s="148"/>
      <c r="M311" s="148"/>
    </row>
    <row r="312" spans="3:13">
      <c r="C312" s="127"/>
      <c r="D312" s="127"/>
      <c r="E312" s="127"/>
      <c r="F312" s="148"/>
      <c r="G312" s="148"/>
      <c r="H312" s="148"/>
      <c r="I312" s="148"/>
      <c r="J312" s="148"/>
      <c r="K312" s="148"/>
      <c r="L312" s="148"/>
      <c r="M312" s="148"/>
    </row>
    <row r="313" spans="3:13">
      <c r="C313" s="127"/>
      <c r="D313" s="127"/>
      <c r="E313" s="127"/>
      <c r="F313" s="148"/>
      <c r="G313" s="148"/>
      <c r="H313" s="148"/>
      <c r="I313" s="148"/>
      <c r="J313" s="148"/>
      <c r="K313" s="148"/>
      <c r="L313" s="148"/>
      <c r="M313" s="148"/>
    </row>
    <row r="314" spans="3:13">
      <c r="C314" s="127"/>
      <c r="D314" s="127"/>
      <c r="E314" s="127"/>
      <c r="F314" s="148"/>
      <c r="G314" s="148"/>
      <c r="H314" s="148"/>
      <c r="I314" s="148"/>
      <c r="J314" s="148"/>
      <c r="K314" s="148"/>
      <c r="L314" s="148"/>
      <c r="M314" s="148"/>
    </row>
    <row r="315" spans="3:13">
      <c r="C315" s="127"/>
      <c r="D315" s="127"/>
      <c r="E315" s="127"/>
      <c r="F315" s="148"/>
      <c r="G315" s="148"/>
      <c r="H315" s="148"/>
      <c r="I315" s="148"/>
      <c r="J315" s="148"/>
      <c r="K315" s="148"/>
      <c r="L315" s="148"/>
      <c r="M315" s="148"/>
    </row>
    <row r="316" spans="3:13">
      <c r="C316" s="127"/>
      <c r="D316" s="127"/>
      <c r="E316" s="127"/>
      <c r="F316" s="148"/>
      <c r="G316" s="148"/>
      <c r="H316" s="148"/>
      <c r="I316" s="148"/>
      <c r="J316" s="148"/>
      <c r="K316" s="148"/>
      <c r="L316" s="148"/>
      <c r="M316" s="148"/>
    </row>
    <row r="317" spans="3:13">
      <c r="C317" s="127"/>
      <c r="D317" s="127"/>
      <c r="E317" s="127"/>
      <c r="F317" s="148"/>
      <c r="G317" s="148"/>
      <c r="H317" s="148"/>
      <c r="I317" s="148"/>
      <c r="J317" s="148"/>
      <c r="K317" s="148"/>
      <c r="L317" s="148"/>
      <c r="M317" s="148"/>
    </row>
    <row r="318" spans="3:13">
      <c r="C318" s="127"/>
      <c r="D318" s="127"/>
      <c r="E318" s="127"/>
      <c r="F318" s="148"/>
      <c r="G318" s="148"/>
      <c r="H318" s="148"/>
      <c r="I318" s="148"/>
      <c r="J318" s="148"/>
      <c r="K318" s="148"/>
      <c r="L318" s="148"/>
      <c r="M318" s="148"/>
    </row>
    <row r="319" spans="3:13">
      <c r="C319" s="127"/>
      <c r="D319" s="127"/>
      <c r="E319" s="127"/>
      <c r="F319" s="148"/>
      <c r="G319" s="148"/>
      <c r="H319" s="148"/>
      <c r="I319" s="148"/>
      <c r="J319" s="148"/>
      <c r="K319" s="148"/>
      <c r="L319" s="148"/>
      <c r="M319" s="148"/>
    </row>
    <row r="320" spans="3:13">
      <c r="C320" s="127"/>
      <c r="D320" s="127"/>
      <c r="E320" s="127"/>
      <c r="F320" s="148"/>
      <c r="G320" s="148"/>
      <c r="H320" s="148"/>
      <c r="I320" s="148"/>
      <c r="J320" s="148"/>
      <c r="K320" s="148"/>
      <c r="L320" s="148"/>
      <c r="M320" s="148"/>
    </row>
    <row r="321" spans="3:13">
      <c r="C321" s="127"/>
      <c r="D321" s="127"/>
      <c r="E321" s="127"/>
      <c r="F321" s="148"/>
      <c r="G321" s="148"/>
      <c r="H321" s="148"/>
      <c r="I321" s="148"/>
      <c r="J321" s="148"/>
      <c r="K321" s="148"/>
      <c r="L321" s="148"/>
      <c r="M321" s="148"/>
    </row>
    <row r="322" spans="3:13">
      <c r="C322" s="127"/>
      <c r="D322" s="127"/>
      <c r="E322" s="127"/>
      <c r="F322" s="148"/>
      <c r="G322" s="148"/>
      <c r="H322" s="148"/>
      <c r="I322" s="148"/>
      <c r="J322" s="148"/>
      <c r="K322" s="148"/>
      <c r="L322" s="148"/>
      <c r="M322" s="148"/>
    </row>
    <row r="323" spans="3:13">
      <c r="C323" s="127"/>
      <c r="D323" s="127"/>
      <c r="E323" s="127"/>
      <c r="F323" s="148"/>
      <c r="G323" s="148"/>
      <c r="H323" s="148"/>
      <c r="I323" s="148"/>
      <c r="J323" s="148"/>
      <c r="K323" s="148"/>
      <c r="L323" s="148"/>
      <c r="M323" s="148"/>
    </row>
    <row r="324" spans="3:13">
      <c r="C324" s="127"/>
      <c r="D324" s="127"/>
      <c r="E324" s="127"/>
      <c r="F324" s="148"/>
      <c r="G324" s="148"/>
      <c r="H324" s="148"/>
      <c r="I324" s="148"/>
      <c r="J324" s="148"/>
      <c r="K324" s="148"/>
      <c r="L324" s="148"/>
      <c r="M324" s="148"/>
    </row>
    <row r="325" spans="3:13">
      <c r="C325" s="127"/>
      <c r="D325" s="127"/>
      <c r="E325" s="127"/>
      <c r="F325" s="148"/>
      <c r="G325" s="148"/>
      <c r="H325" s="148"/>
      <c r="I325" s="148"/>
      <c r="J325" s="148"/>
      <c r="K325" s="148"/>
      <c r="L325" s="148"/>
      <c r="M325" s="148"/>
    </row>
    <row r="326" spans="3:13">
      <c r="C326" s="127"/>
      <c r="D326" s="127"/>
      <c r="E326" s="127"/>
      <c r="F326" s="148"/>
      <c r="G326" s="148"/>
      <c r="H326" s="148"/>
      <c r="I326" s="148"/>
      <c r="J326" s="148"/>
      <c r="K326" s="148"/>
      <c r="L326" s="148"/>
      <c r="M326" s="148"/>
    </row>
    <row r="327" spans="3:13">
      <c r="C327" s="127"/>
      <c r="D327" s="127"/>
      <c r="E327" s="127"/>
      <c r="F327" s="148"/>
      <c r="G327" s="148"/>
      <c r="H327" s="148"/>
      <c r="I327" s="148"/>
      <c r="J327" s="148"/>
      <c r="K327" s="148"/>
      <c r="L327" s="148"/>
      <c r="M327" s="148"/>
    </row>
    <row r="328" spans="3:13">
      <c r="C328" s="127"/>
      <c r="D328" s="127"/>
      <c r="E328" s="127"/>
      <c r="F328" s="148"/>
      <c r="G328" s="148"/>
      <c r="H328" s="148"/>
      <c r="I328" s="148"/>
      <c r="J328" s="148"/>
      <c r="K328" s="148"/>
      <c r="L328" s="148"/>
      <c r="M328" s="148"/>
    </row>
    <row r="329" spans="3:13">
      <c r="C329" s="127"/>
      <c r="D329" s="127"/>
      <c r="E329" s="127"/>
      <c r="F329" s="148"/>
      <c r="G329" s="148"/>
      <c r="H329" s="148"/>
      <c r="I329" s="148"/>
      <c r="J329" s="148"/>
      <c r="K329" s="148"/>
      <c r="L329" s="148"/>
      <c r="M329" s="148"/>
    </row>
    <row r="330" spans="3:13">
      <c r="C330" s="127"/>
      <c r="D330" s="127"/>
      <c r="E330" s="127"/>
      <c r="F330" s="148"/>
      <c r="G330" s="148"/>
      <c r="H330" s="148"/>
      <c r="I330" s="148"/>
      <c r="J330" s="148"/>
      <c r="K330" s="148"/>
      <c r="L330" s="148"/>
      <c r="M330" s="148"/>
    </row>
    <row r="331" spans="3:13">
      <c r="C331" s="127"/>
      <c r="D331" s="127"/>
      <c r="E331" s="127"/>
      <c r="F331" s="148"/>
      <c r="G331" s="148"/>
      <c r="H331" s="148"/>
      <c r="I331" s="148"/>
      <c r="J331" s="148"/>
      <c r="K331" s="148"/>
      <c r="L331" s="148"/>
      <c r="M331" s="148"/>
    </row>
    <row r="332" spans="3:13">
      <c r="C332" s="127"/>
      <c r="D332" s="127"/>
      <c r="E332" s="127"/>
      <c r="F332" s="148"/>
      <c r="G332" s="148"/>
      <c r="H332" s="148"/>
      <c r="I332" s="148"/>
      <c r="J332" s="148"/>
      <c r="K332" s="148"/>
      <c r="L332" s="148"/>
      <c r="M332" s="148"/>
    </row>
    <row r="333" spans="3:13">
      <c r="C333" s="127"/>
      <c r="D333" s="127"/>
      <c r="E333" s="127"/>
      <c r="F333" s="148"/>
      <c r="G333" s="148"/>
      <c r="H333" s="148"/>
      <c r="I333" s="148"/>
      <c r="J333" s="148"/>
      <c r="K333" s="148"/>
      <c r="L333" s="148"/>
      <c r="M333" s="148"/>
    </row>
    <row r="334" spans="3:13">
      <c r="C334" s="127"/>
      <c r="D334" s="127"/>
      <c r="E334" s="127"/>
      <c r="F334" s="148"/>
      <c r="G334" s="148"/>
      <c r="H334" s="148"/>
      <c r="I334" s="148"/>
      <c r="J334" s="148"/>
      <c r="K334" s="148"/>
      <c r="L334" s="148"/>
      <c r="M334" s="148"/>
    </row>
    <row r="335" spans="3:13">
      <c r="C335" s="127"/>
      <c r="D335" s="127"/>
      <c r="E335" s="127"/>
      <c r="F335" s="148"/>
      <c r="G335" s="148"/>
      <c r="H335" s="148"/>
      <c r="I335" s="148"/>
      <c r="J335" s="148"/>
      <c r="K335" s="148"/>
      <c r="L335" s="148"/>
      <c r="M335" s="148"/>
    </row>
    <row r="336" spans="3:13">
      <c r="C336" s="127"/>
      <c r="D336" s="127"/>
      <c r="E336" s="127"/>
      <c r="F336" s="148"/>
      <c r="G336" s="148"/>
      <c r="H336" s="148"/>
      <c r="I336" s="148"/>
      <c r="J336" s="148"/>
      <c r="K336" s="148"/>
      <c r="L336" s="148"/>
      <c r="M336" s="148"/>
    </row>
    <row r="337" spans="3:13">
      <c r="C337" s="127"/>
      <c r="D337" s="127"/>
      <c r="E337" s="127"/>
      <c r="F337" s="148"/>
      <c r="G337" s="148"/>
      <c r="H337" s="148"/>
      <c r="I337" s="148"/>
      <c r="J337" s="148"/>
      <c r="K337" s="148"/>
      <c r="L337" s="148"/>
      <c r="M337" s="148"/>
    </row>
    <row r="338" spans="3:13">
      <c r="C338" s="127"/>
      <c r="D338" s="127"/>
      <c r="E338" s="127"/>
      <c r="F338" s="148"/>
      <c r="G338" s="148"/>
      <c r="H338" s="148"/>
      <c r="I338" s="148"/>
      <c r="J338" s="148"/>
      <c r="K338" s="148"/>
      <c r="L338" s="148"/>
      <c r="M338" s="148"/>
    </row>
    <row r="339" spans="3:13">
      <c r="C339" s="127"/>
      <c r="D339" s="127"/>
      <c r="E339" s="127"/>
      <c r="F339" s="148"/>
      <c r="G339" s="148"/>
      <c r="H339" s="148"/>
      <c r="I339" s="148"/>
      <c r="J339" s="148"/>
      <c r="K339" s="148"/>
      <c r="L339" s="148"/>
      <c r="M339" s="148"/>
    </row>
    <row r="340" spans="3:13">
      <c r="C340" s="127"/>
      <c r="D340" s="127"/>
      <c r="E340" s="127"/>
      <c r="F340" s="148"/>
      <c r="G340" s="148"/>
      <c r="H340" s="148"/>
      <c r="I340" s="148"/>
      <c r="J340" s="148"/>
      <c r="K340" s="148"/>
      <c r="L340" s="148"/>
      <c r="M340" s="148"/>
    </row>
    <row r="341" spans="3:13">
      <c r="C341" s="127"/>
      <c r="D341" s="127"/>
      <c r="E341" s="127"/>
      <c r="F341" s="148"/>
      <c r="G341" s="148"/>
      <c r="H341" s="148"/>
      <c r="I341" s="148"/>
      <c r="J341" s="148"/>
      <c r="K341" s="148"/>
      <c r="L341" s="148"/>
      <c r="M341" s="148"/>
    </row>
    <row r="342" spans="3:13">
      <c r="C342" s="127"/>
      <c r="D342" s="127"/>
      <c r="E342" s="127"/>
      <c r="F342" s="148"/>
      <c r="G342" s="148"/>
      <c r="H342" s="148"/>
      <c r="I342" s="148"/>
      <c r="J342" s="148"/>
      <c r="K342" s="148"/>
      <c r="L342" s="148"/>
      <c r="M342" s="148"/>
    </row>
    <row r="343" spans="3:13">
      <c r="C343" s="127"/>
      <c r="D343" s="127"/>
      <c r="E343" s="127"/>
      <c r="F343" s="148"/>
      <c r="G343" s="148"/>
      <c r="H343" s="148"/>
      <c r="I343" s="148"/>
      <c r="J343" s="148"/>
      <c r="K343" s="148"/>
      <c r="L343" s="148"/>
      <c r="M343" s="148"/>
    </row>
    <row r="344" spans="3:13">
      <c r="C344" s="127"/>
      <c r="D344" s="127"/>
      <c r="E344" s="127"/>
      <c r="F344" s="148"/>
      <c r="G344" s="148"/>
      <c r="H344" s="148"/>
      <c r="I344" s="148"/>
      <c r="J344" s="148"/>
      <c r="K344" s="148"/>
      <c r="L344" s="148"/>
      <c r="M344" s="148"/>
    </row>
    <row r="345" spans="3:13">
      <c r="C345" s="127"/>
      <c r="D345" s="127"/>
      <c r="E345" s="127"/>
      <c r="F345" s="148"/>
      <c r="G345" s="148"/>
      <c r="H345" s="148"/>
      <c r="I345" s="148"/>
      <c r="J345" s="148"/>
      <c r="K345" s="148"/>
      <c r="L345" s="148"/>
      <c r="M345" s="148"/>
    </row>
    <row r="346" spans="3:13">
      <c r="C346" s="127"/>
      <c r="D346" s="127"/>
      <c r="E346" s="127"/>
      <c r="F346" s="148"/>
      <c r="G346" s="148"/>
      <c r="H346" s="148"/>
      <c r="I346" s="148"/>
      <c r="J346" s="148"/>
      <c r="K346" s="148"/>
      <c r="L346" s="148"/>
      <c r="M346" s="148"/>
    </row>
    <row r="347" spans="3:13">
      <c r="C347" s="127"/>
      <c r="D347" s="127"/>
      <c r="E347" s="127"/>
      <c r="F347" s="148"/>
      <c r="G347" s="148"/>
      <c r="H347" s="148"/>
      <c r="I347" s="148"/>
      <c r="J347" s="148"/>
      <c r="K347" s="148"/>
      <c r="L347" s="148"/>
      <c r="M347" s="148"/>
    </row>
    <row r="348" spans="3:13">
      <c r="C348" s="127"/>
      <c r="D348" s="127"/>
      <c r="E348" s="127"/>
      <c r="F348" s="148"/>
      <c r="G348" s="148"/>
      <c r="H348" s="148"/>
      <c r="I348" s="148"/>
      <c r="J348" s="148"/>
      <c r="K348" s="148"/>
      <c r="L348" s="148"/>
      <c r="M348" s="148"/>
    </row>
    <row r="349" spans="3:13">
      <c r="C349" s="127"/>
      <c r="D349" s="127"/>
      <c r="E349" s="127"/>
      <c r="F349" s="148"/>
      <c r="G349" s="148"/>
      <c r="H349" s="148"/>
      <c r="I349" s="148"/>
      <c r="J349" s="148"/>
      <c r="K349" s="148"/>
      <c r="L349" s="148"/>
      <c r="M349" s="148"/>
    </row>
    <row r="350" spans="3:13">
      <c r="C350" s="127"/>
      <c r="D350" s="127"/>
      <c r="E350" s="127"/>
      <c r="F350" s="148"/>
      <c r="G350" s="148"/>
      <c r="H350" s="148"/>
      <c r="I350" s="148"/>
      <c r="J350" s="148"/>
      <c r="K350" s="148"/>
      <c r="L350" s="148"/>
      <c r="M350" s="148"/>
    </row>
    <row r="351" spans="3:13">
      <c r="C351" s="127"/>
      <c r="D351" s="127"/>
      <c r="E351" s="127"/>
      <c r="F351" s="148"/>
      <c r="G351" s="148"/>
      <c r="H351" s="148"/>
      <c r="I351" s="148"/>
      <c r="J351" s="148"/>
      <c r="K351" s="148"/>
      <c r="L351" s="148"/>
      <c r="M351" s="148"/>
    </row>
    <row r="352" spans="3:13">
      <c r="C352" s="127"/>
      <c r="D352" s="127"/>
      <c r="E352" s="127"/>
      <c r="F352" s="148"/>
      <c r="G352" s="148"/>
      <c r="H352" s="148"/>
      <c r="I352" s="148"/>
      <c r="J352" s="148"/>
      <c r="K352" s="148"/>
      <c r="L352" s="148"/>
      <c r="M352" s="148"/>
    </row>
    <row r="353" spans="3:13">
      <c r="C353" s="127"/>
      <c r="D353" s="127"/>
      <c r="E353" s="127"/>
      <c r="F353" s="148"/>
      <c r="G353" s="148"/>
      <c r="H353" s="148"/>
      <c r="I353" s="148"/>
      <c r="J353" s="148"/>
      <c r="K353" s="148"/>
      <c r="L353" s="148"/>
      <c r="M353" s="148"/>
    </row>
    <row r="354" spans="3:13">
      <c r="C354" s="127"/>
      <c r="D354" s="127"/>
      <c r="E354" s="127"/>
      <c r="F354" s="148"/>
      <c r="G354" s="148"/>
      <c r="H354" s="148"/>
      <c r="I354" s="148"/>
      <c r="J354" s="148"/>
      <c r="K354" s="148"/>
      <c r="L354" s="148"/>
      <c r="M354" s="148"/>
    </row>
    <row r="355" spans="3:13">
      <c r="C355" s="127"/>
      <c r="D355" s="127"/>
      <c r="E355" s="127"/>
      <c r="F355" s="148"/>
      <c r="G355" s="148"/>
      <c r="H355" s="148"/>
      <c r="I355" s="148"/>
      <c r="J355" s="148"/>
      <c r="K355" s="148"/>
      <c r="L355" s="148"/>
      <c r="M355" s="148"/>
    </row>
    <row r="356" spans="3:13">
      <c r="C356" s="127"/>
      <c r="D356" s="127"/>
      <c r="E356" s="127"/>
      <c r="F356" s="148"/>
      <c r="G356" s="148"/>
      <c r="H356" s="148"/>
      <c r="I356" s="148"/>
      <c r="J356" s="148"/>
      <c r="K356" s="148"/>
      <c r="L356" s="148"/>
      <c r="M356" s="148"/>
    </row>
    <row r="357" spans="3:13">
      <c r="C357" s="127"/>
      <c r="D357" s="127"/>
      <c r="E357" s="127"/>
      <c r="F357" s="148"/>
      <c r="G357" s="148"/>
      <c r="H357" s="148"/>
      <c r="I357" s="148"/>
      <c r="J357" s="148"/>
      <c r="K357" s="148"/>
      <c r="L357" s="148"/>
      <c r="M357" s="148"/>
    </row>
    <row r="358" spans="3:13">
      <c r="C358" s="127"/>
      <c r="D358" s="127"/>
      <c r="E358" s="127"/>
      <c r="F358" s="148"/>
      <c r="G358" s="148"/>
      <c r="H358" s="148"/>
      <c r="I358" s="148"/>
      <c r="J358" s="148"/>
      <c r="K358" s="148"/>
      <c r="L358" s="148"/>
      <c r="M358" s="148"/>
    </row>
    <row r="359" spans="3:13">
      <c r="C359" s="127"/>
      <c r="D359" s="127"/>
      <c r="E359" s="127"/>
      <c r="F359" s="148"/>
      <c r="G359" s="148"/>
      <c r="H359" s="148"/>
      <c r="I359" s="148"/>
      <c r="J359" s="148"/>
      <c r="K359" s="148"/>
      <c r="L359" s="148"/>
      <c r="M359" s="148"/>
    </row>
    <row r="360" spans="3:13">
      <c r="C360" s="127"/>
      <c r="D360" s="127"/>
      <c r="E360" s="127"/>
      <c r="F360" s="148"/>
      <c r="G360" s="148"/>
      <c r="H360" s="148"/>
      <c r="I360" s="148"/>
      <c r="J360" s="148"/>
      <c r="K360" s="148"/>
      <c r="L360" s="148"/>
      <c r="M360" s="148"/>
    </row>
    <row r="361" spans="3:13">
      <c r="C361" s="127"/>
      <c r="D361" s="127"/>
      <c r="E361" s="127"/>
      <c r="F361" s="148"/>
      <c r="G361" s="148"/>
      <c r="H361" s="148"/>
      <c r="I361" s="148"/>
      <c r="J361" s="148"/>
      <c r="K361" s="148"/>
      <c r="L361" s="148"/>
      <c r="M361" s="148"/>
    </row>
    <row r="362" spans="3:13">
      <c r="C362" s="127"/>
      <c r="D362" s="127"/>
      <c r="E362" s="127"/>
      <c r="F362" s="148"/>
      <c r="G362" s="148"/>
      <c r="H362" s="148"/>
      <c r="I362" s="148"/>
      <c r="J362" s="148"/>
      <c r="K362" s="148"/>
      <c r="L362" s="148"/>
      <c r="M362" s="148"/>
    </row>
    <row r="363" spans="3:13">
      <c r="C363" s="127"/>
      <c r="D363" s="127"/>
      <c r="E363" s="127"/>
      <c r="F363" s="148"/>
      <c r="G363" s="148"/>
      <c r="H363" s="148"/>
      <c r="I363" s="148"/>
      <c r="J363" s="148"/>
      <c r="K363" s="148"/>
      <c r="L363" s="148"/>
      <c r="M363" s="148"/>
    </row>
    <row r="364" spans="3:13">
      <c r="C364" s="127"/>
      <c r="D364" s="127"/>
      <c r="E364" s="127"/>
      <c r="F364" s="148"/>
      <c r="G364" s="148"/>
      <c r="H364" s="148"/>
      <c r="I364" s="148"/>
      <c r="J364" s="148"/>
      <c r="K364" s="148"/>
      <c r="L364" s="148"/>
      <c r="M364" s="148"/>
    </row>
    <row r="365" spans="3:13">
      <c r="C365" s="127"/>
      <c r="D365" s="127"/>
      <c r="E365" s="127"/>
      <c r="F365" s="148"/>
      <c r="G365" s="148"/>
      <c r="H365" s="148"/>
      <c r="I365" s="148"/>
      <c r="J365" s="148"/>
      <c r="K365" s="148"/>
      <c r="L365" s="148"/>
      <c r="M365" s="148"/>
    </row>
    <row r="366" spans="3:13">
      <c r="C366" s="127"/>
      <c r="D366" s="127"/>
      <c r="E366" s="127"/>
      <c r="F366" s="148"/>
      <c r="G366" s="148"/>
      <c r="H366" s="148"/>
      <c r="I366" s="148"/>
      <c r="J366" s="148"/>
      <c r="K366" s="148"/>
      <c r="L366" s="148"/>
      <c r="M366" s="148"/>
    </row>
    <row r="367" spans="3:13">
      <c r="C367" s="127"/>
      <c r="D367" s="127"/>
      <c r="E367" s="127"/>
      <c r="F367" s="148"/>
      <c r="G367" s="148"/>
      <c r="H367" s="148"/>
      <c r="I367" s="148"/>
      <c r="J367" s="148"/>
      <c r="K367" s="148"/>
      <c r="L367" s="148"/>
      <c r="M367" s="148"/>
    </row>
    <row r="368" spans="3:13">
      <c r="C368" s="127"/>
      <c r="D368" s="127"/>
      <c r="E368" s="127"/>
      <c r="F368" s="148"/>
      <c r="G368" s="148"/>
      <c r="H368" s="148"/>
      <c r="I368" s="148"/>
      <c r="J368" s="148"/>
      <c r="K368" s="148"/>
      <c r="L368" s="148"/>
      <c r="M368" s="148"/>
    </row>
    <row r="369" spans="3:13">
      <c r="C369" s="127"/>
      <c r="D369" s="127"/>
      <c r="E369" s="127"/>
      <c r="F369" s="148"/>
      <c r="G369" s="148"/>
      <c r="H369" s="148"/>
      <c r="I369" s="148"/>
      <c r="J369" s="148"/>
      <c r="K369" s="148"/>
      <c r="L369" s="148"/>
      <c r="M369" s="148"/>
    </row>
    <row r="370" spans="3:13">
      <c r="C370" s="127"/>
      <c r="D370" s="127"/>
      <c r="E370" s="127"/>
      <c r="F370" s="148"/>
      <c r="G370" s="148"/>
      <c r="H370" s="148"/>
      <c r="I370" s="148"/>
      <c r="J370" s="148"/>
      <c r="K370" s="148"/>
      <c r="L370" s="148"/>
      <c r="M370" s="148"/>
    </row>
    <row r="371" spans="3:13">
      <c r="C371" s="127"/>
      <c r="D371" s="127"/>
      <c r="E371" s="127"/>
      <c r="F371" s="148"/>
      <c r="G371" s="148"/>
      <c r="H371" s="148"/>
      <c r="I371" s="148"/>
      <c r="J371" s="148"/>
      <c r="K371" s="148"/>
      <c r="L371" s="148"/>
      <c r="M371" s="148"/>
    </row>
    <row r="372" spans="3:13">
      <c r="C372" s="127"/>
      <c r="D372" s="127"/>
      <c r="E372" s="127"/>
      <c r="F372" s="148"/>
      <c r="G372" s="148"/>
      <c r="H372" s="148"/>
      <c r="I372" s="148"/>
      <c r="J372" s="148"/>
      <c r="K372" s="148"/>
      <c r="L372" s="148"/>
      <c r="M372" s="148"/>
    </row>
    <row r="373" spans="3:13">
      <c r="C373" s="127"/>
      <c r="D373" s="127"/>
      <c r="E373" s="127"/>
      <c r="F373" s="148"/>
      <c r="G373" s="148"/>
      <c r="H373" s="148"/>
      <c r="I373" s="148"/>
      <c r="J373" s="148"/>
      <c r="K373" s="148"/>
      <c r="L373" s="148"/>
      <c r="M373" s="148"/>
    </row>
    <row r="374" spans="3:13">
      <c r="C374" s="127"/>
      <c r="D374" s="127"/>
      <c r="E374" s="127"/>
      <c r="F374" s="148"/>
      <c r="G374" s="148"/>
      <c r="H374" s="148"/>
      <c r="I374" s="148"/>
      <c r="J374" s="148"/>
      <c r="K374" s="148"/>
      <c r="L374" s="148"/>
      <c r="M374" s="148"/>
    </row>
    <row r="375" spans="3:13">
      <c r="C375" s="127"/>
      <c r="D375" s="127"/>
      <c r="E375" s="127"/>
      <c r="F375" s="148"/>
      <c r="G375" s="148"/>
      <c r="H375" s="148"/>
      <c r="I375" s="148"/>
      <c r="J375" s="148"/>
      <c r="K375" s="148"/>
      <c r="L375" s="148"/>
      <c r="M375" s="148"/>
    </row>
    <row r="376" spans="3:13">
      <c r="C376" s="127"/>
      <c r="D376" s="127"/>
      <c r="E376" s="127"/>
      <c r="F376" s="148"/>
      <c r="G376" s="148"/>
      <c r="H376" s="148"/>
      <c r="I376" s="148"/>
      <c r="J376" s="148"/>
      <c r="K376" s="148"/>
      <c r="L376" s="148"/>
      <c r="M376" s="148"/>
    </row>
    <row r="377" spans="3:13">
      <c r="C377" s="127"/>
      <c r="D377" s="127"/>
      <c r="E377" s="127"/>
      <c r="F377" s="148"/>
      <c r="G377" s="148"/>
      <c r="H377" s="148"/>
      <c r="I377" s="148"/>
      <c r="J377" s="148"/>
      <c r="K377" s="148"/>
      <c r="L377" s="148"/>
      <c r="M377" s="148"/>
    </row>
    <row r="378" spans="3:13">
      <c r="C378" s="127"/>
      <c r="D378" s="127"/>
      <c r="E378" s="127"/>
      <c r="F378" s="148"/>
      <c r="G378" s="148"/>
      <c r="H378" s="148"/>
      <c r="I378" s="148"/>
      <c r="J378" s="148"/>
      <c r="K378" s="148"/>
      <c r="L378" s="148"/>
      <c r="M378" s="148"/>
    </row>
    <row r="379" spans="3:13">
      <c r="C379" s="127"/>
      <c r="D379" s="127"/>
      <c r="E379" s="127"/>
      <c r="F379" s="148"/>
      <c r="G379" s="148"/>
      <c r="H379" s="148"/>
      <c r="I379" s="148"/>
      <c r="J379" s="148"/>
      <c r="K379" s="148"/>
      <c r="L379" s="148"/>
      <c r="M379" s="148"/>
    </row>
    <row r="380" spans="3:13">
      <c r="C380" s="127"/>
      <c r="D380" s="127"/>
      <c r="E380" s="127"/>
      <c r="F380" s="148"/>
      <c r="G380" s="148"/>
      <c r="H380" s="148"/>
      <c r="I380" s="148"/>
      <c r="J380" s="148"/>
      <c r="K380" s="148"/>
      <c r="L380" s="148"/>
      <c r="M380" s="148"/>
    </row>
    <row r="381" spans="3:13">
      <c r="C381" s="127"/>
      <c r="D381" s="127"/>
      <c r="E381" s="127"/>
      <c r="F381" s="148"/>
      <c r="G381" s="148"/>
      <c r="H381" s="148"/>
      <c r="I381" s="148"/>
      <c r="J381" s="148"/>
      <c r="K381" s="148"/>
      <c r="L381" s="148"/>
      <c r="M381" s="148"/>
    </row>
    <row r="382" spans="3:13">
      <c r="C382" s="127"/>
      <c r="D382" s="127"/>
      <c r="E382" s="127"/>
      <c r="F382" s="148"/>
      <c r="G382" s="148"/>
      <c r="H382" s="148"/>
      <c r="I382" s="148"/>
      <c r="J382" s="148"/>
      <c r="K382" s="148"/>
      <c r="L382" s="148"/>
      <c r="M382" s="148"/>
    </row>
    <row r="383" spans="3:13">
      <c r="C383" s="127"/>
      <c r="D383" s="127"/>
      <c r="E383" s="127"/>
      <c r="F383" s="148"/>
      <c r="G383" s="148"/>
      <c r="H383" s="148"/>
      <c r="I383" s="148"/>
      <c r="J383" s="148"/>
      <c r="K383" s="148"/>
      <c r="L383" s="148"/>
      <c r="M383" s="148"/>
    </row>
    <row r="384" spans="3:13">
      <c r="C384" s="127"/>
      <c r="D384" s="127"/>
      <c r="E384" s="127"/>
      <c r="F384" s="148"/>
      <c r="G384" s="148"/>
      <c r="H384" s="148"/>
      <c r="I384" s="148"/>
      <c r="J384" s="148"/>
      <c r="K384" s="148"/>
      <c r="L384" s="148"/>
      <c r="M384" s="148"/>
    </row>
    <row r="385" spans="3:13">
      <c r="C385" s="127"/>
      <c r="D385" s="127"/>
      <c r="E385" s="127"/>
      <c r="F385" s="148"/>
      <c r="G385" s="148"/>
      <c r="H385" s="148"/>
      <c r="I385" s="148"/>
      <c r="J385" s="148"/>
      <c r="K385" s="148"/>
      <c r="L385" s="148"/>
      <c r="M385" s="148"/>
    </row>
    <row r="386" spans="3:13">
      <c r="C386" s="127"/>
      <c r="D386" s="127"/>
      <c r="E386" s="127"/>
      <c r="F386" s="148"/>
      <c r="G386" s="148"/>
      <c r="H386" s="148"/>
      <c r="I386" s="148"/>
      <c r="J386" s="148"/>
      <c r="K386" s="148"/>
      <c r="L386" s="148"/>
      <c r="M386" s="148"/>
    </row>
    <row r="387" spans="3:13">
      <c r="C387" s="127"/>
      <c r="D387" s="127"/>
      <c r="E387" s="127"/>
      <c r="F387" s="148"/>
      <c r="G387" s="148"/>
      <c r="H387" s="148"/>
      <c r="I387" s="148"/>
      <c r="J387" s="148"/>
      <c r="K387" s="148"/>
      <c r="L387" s="148"/>
      <c r="M387" s="148"/>
    </row>
    <row r="388" spans="3:13">
      <c r="C388" s="127"/>
      <c r="D388" s="127"/>
      <c r="E388" s="127"/>
      <c r="F388" s="148"/>
      <c r="G388" s="148"/>
      <c r="H388" s="148"/>
      <c r="I388" s="148"/>
      <c r="J388" s="148"/>
      <c r="K388" s="148"/>
      <c r="L388" s="148"/>
      <c r="M388" s="148"/>
    </row>
    <row r="389" spans="3:13">
      <c r="C389" s="127"/>
      <c r="D389" s="127"/>
      <c r="E389" s="127"/>
      <c r="F389" s="148"/>
      <c r="G389" s="148"/>
      <c r="H389" s="148"/>
      <c r="I389" s="148"/>
      <c r="J389" s="148"/>
      <c r="K389" s="148"/>
      <c r="L389" s="148"/>
      <c r="M389" s="148"/>
    </row>
    <row r="390" spans="3:13">
      <c r="C390" s="127"/>
      <c r="D390" s="127"/>
      <c r="E390" s="127"/>
      <c r="F390" s="148"/>
      <c r="G390" s="148"/>
      <c r="H390" s="148"/>
      <c r="I390" s="148"/>
      <c r="J390" s="148"/>
      <c r="K390" s="148"/>
      <c r="L390" s="148"/>
      <c r="M390" s="148"/>
    </row>
    <row r="391" spans="3:13">
      <c r="C391" s="127"/>
      <c r="D391" s="127"/>
      <c r="E391" s="127"/>
      <c r="F391" s="148"/>
      <c r="G391" s="148"/>
      <c r="H391" s="148"/>
      <c r="I391" s="148"/>
      <c r="J391" s="148"/>
      <c r="K391" s="148"/>
      <c r="L391" s="148"/>
      <c r="M391" s="148"/>
    </row>
    <row r="392" spans="3:13">
      <c r="C392" s="127"/>
      <c r="D392" s="127"/>
      <c r="E392" s="127"/>
      <c r="F392" s="148"/>
      <c r="G392" s="148"/>
      <c r="H392" s="148"/>
      <c r="I392" s="148"/>
      <c r="J392" s="148"/>
      <c r="K392" s="148"/>
      <c r="L392" s="148"/>
      <c r="M392" s="148"/>
    </row>
    <row r="393" spans="3:13">
      <c r="C393" s="127"/>
      <c r="D393" s="127"/>
      <c r="E393" s="127"/>
      <c r="F393" s="148"/>
      <c r="G393" s="148"/>
      <c r="H393" s="148"/>
      <c r="I393" s="148"/>
      <c r="J393" s="148"/>
      <c r="K393" s="148"/>
      <c r="L393" s="148"/>
      <c r="M393" s="148"/>
    </row>
    <row r="394" spans="3:13">
      <c r="C394" s="127"/>
      <c r="D394" s="127"/>
      <c r="E394" s="127"/>
      <c r="F394" s="148"/>
      <c r="G394" s="148"/>
      <c r="H394" s="148"/>
      <c r="I394" s="148"/>
      <c r="J394" s="148"/>
      <c r="K394" s="148"/>
      <c r="L394" s="148"/>
      <c r="M394" s="148"/>
    </row>
    <row r="395" spans="3:13">
      <c r="C395" s="127"/>
      <c r="D395" s="127"/>
      <c r="E395" s="127"/>
      <c r="F395" s="148"/>
      <c r="G395" s="148"/>
      <c r="H395" s="148"/>
      <c r="I395" s="148"/>
      <c r="J395" s="148"/>
      <c r="K395" s="148"/>
      <c r="L395" s="148"/>
      <c r="M395" s="148"/>
    </row>
    <row r="396" spans="3:13">
      <c r="C396" s="127"/>
      <c r="D396" s="127"/>
      <c r="E396" s="127"/>
      <c r="F396" s="148"/>
      <c r="G396" s="148"/>
      <c r="H396" s="148"/>
      <c r="I396" s="148"/>
      <c r="J396" s="148"/>
      <c r="K396" s="148"/>
      <c r="L396" s="148"/>
      <c r="M396" s="148"/>
    </row>
    <row r="397" spans="3:13">
      <c r="C397" s="127"/>
      <c r="D397" s="127"/>
      <c r="E397" s="127"/>
      <c r="F397" s="148"/>
      <c r="G397" s="148"/>
      <c r="H397" s="148"/>
      <c r="I397" s="148"/>
      <c r="J397" s="148"/>
      <c r="K397" s="148"/>
      <c r="L397" s="148"/>
      <c r="M397" s="148"/>
    </row>
    <row r="398" spans="3:13">
      <c r="C398" s="127"/>
      <c r="D398" s="127"/>
      <c r="E398" s="127"/>
      <c r="F398" s="148"/>
      <c r="G398" s="148"/>
      <c r="H398" s="148"/>
      <c r="I398" s="148"/>
      <c r="J398" s="148"/>
      <c r="K398" s="148"/>
      <c r="L398" s="148"/>
      <c r="M398" s="148"/>
    </row>
    <row r="399" spans="3:13">
      <c r="C399" s="127"/>
      <c r="D399" s="127"/>
      <c r="E399" s="127"/>
      <c r="F399" s="148"/>
      <c r="G399" s="148"/>
      <c r="H399" s="148"/>
      <c r="I399" s="148"/>
      <c r="J399" s="148"/>
      <c r="K399" s="148"/>
      <c r="L399" s="148"/>
      <c r="M399" s="148"/>
    </row>
    <row r="400" spans="3:13">
      <c r="C400" s="127"/>
      <c r="D400" s="127"/>
      <c r="E400" s="127"/>
      <c r="F400" s="148"/>
      <c r="G400" s="148"/>
      <c r="H400" s="148"/>
      <c r="I400" s="148"/>
      <c r="J400" s="148"/>
      <c r="K400" s="148"/>
      <c r="L400" s="148"/>
      <c r="M400" s="148"/>
    </row>
    <row r="401" spans="3:13">
      <c r="C401" s="127"/>
      <c r="D401" s="127"/>
      <c r="E401" s="127"/>
      <c r="F401" s="148"/>
      <c r="G401" s="148"/>
      <c r="H401" s="148"/>
      <c r="I401" s="148"/>
      <c r="J401" s="148"/>
      <c r="K401" s="148"/>
      <c r="L401" s="148"/>
      <c r="M401" s="148"/>
    </row>
    <row r="402" spans="3:13">
      <c r="C402" s="127"/>
      <c r="D402" s="127"/>
      <c r="E402" s="127"/>
      <c r="F402" s="148"/>
      <c r="G402" s="148"/>
      <c r="H402" s="148"/>
      <c r="I402" s="148"/>
      <c r="J402" s="148"/>
      <c r="K402" s="148"/>
      <c r="L402" s="148"/>
      <c r="M402" s="148"/>
    </row>
    <row r="403" spans="3:13">
      <c r="C403" s="127"/>
      <c r="D403" s="127"/>
      <c r="E403" s="127"/>
      <c r="F403" s="148"/>
      <c r="G403" s="148"/>
      <c r="H403" s="148"/>
      <c r="I403" s="148"/>
      <c r="J403" s="148"/>
      <c r="K403" s="148"/>
      <c r="L403" s="148"/>
      <c r="M403" s="148"/>
    </row>
    <row r="404" spans="3:13">
      <c r="C404" s="127"/>
      <c r="D404" s="127"/>
      <c r="E404" s="127"/>
      <c r="F404" s="148"/>
      <c r="G404" s="148"/>
      <c r="H404" s="148"/>
      <c r="I404" s="148"/>
      <c r="J404" s="148"/>
      <c r="K404" s="148"/>
      <c r="L404" s="148"/>
      <c r="M404" s="148"/>
    </row>
    <row r="405" spans="3:13">
      <c r="C405" s="127"/>
      <c r="D405" s="127"/>
      <c r="E405" s="127"/>
      <c r="F405" s="148"/>
      <c r="G405" s="148"/>
      <c r="H405" s="148"/>
      <c r="I405" s="148"/>
      <c r="J405" s="148"/>
      <c r="K405" s="148"/>
      <c r="L405" s="148"/>
      <c r="M405" s="148"/>
    </row>
    <row r="406" spans="3:13">
      <c r="C406" s="127"/>
      <c r="D406" s="127"/>
      <c r="E406" s="127"/>
      <c r="F406" s="148"/>
      <c r="G406" s="148"/>
      <c r="H406" s="148"/>
      <c r="I406" s="148"/>
      <c r="J406" s="148"/>
      <c r="K406" s="148"/>
      <c r="L406" s="148"/>
      <c r="M406" s="148"/>
    </row>
    <row r="407" spans="3:13">
      <c r="C407" s="127"/>
      <c r="D407" s="127"/>
      <c r="E407" s="127"/>
      <c r="F407" s="148"/>
      <c r="G407" s="148"/>
      <c r="H407" s="148"/>
      <c r="I407" s="148"/>
      <c r="J407" s="148"/>
      <c r="K407" s="148"/>
      <c r="L407" s="148"/>
      <c r="M407" s="148"/>
    </row>
    <row r="408" spans="3:13">
      <c r="C408" s="127"/>
      <c r="D408" s="127"/>
      <c r="E408" s="127"/>
      <c r="F408" s="148"/>
      <c r="G408" s="148"/>
      <c r="H408" s="148"/>
      <c r="I408" s="148"/>
      <c r="J408" s="148"/>
      <c r="K408" s="148"/>
      <c r="L408" s="148"/>
      <c r="M408" s="148"/>
    </row>
    <row r="409" spans="3:13">
      <c r="C409" s="127"/>
      <c r="D409" s="127"/>
      <c r="E409" s="127"/>
      <c r="F409" s="148"/>
      <c r="G409" s="148"/>
      <c r="H409" s="148"/>
      <c r="I409" s="148"/>
      <c r="J409" s="148"/>
      <c r="K409" s="148"/>
      <c r="L409" s="148"/>
      <c r="M409" s="148"/>
    </row>
    <row r="410" spans="3:13">
      <c r="C410" s="127"/>
      <c r="D410" s="127"/>
      <c r="E410" s="127"/>
      <c r="F410" s="148"/>
      <c r="G410" s="148"/>
      <c r="H410" s="148"/>
      <c r="I410" s="148"/>
      <c r="J410" s="148"/>
      <c r="K410" s="148"/>
      <c r="L410" s="148"/>
      <c r="M410" s="148"/>
    </row>
    <row r="411" spans="3:13">
      <c r="C411" s="127"/>
      <c r="D411" s="127"/>
      <c r="E411" s="127"/>
      <c r="F411" s="148"/>
      <c r="G411" s="148"/>
      <c r="H411" s="148"/>
      <c r="I411" s="148"/>
      <c r="J411" s="148"/>
      <c r="K411" s="148"/>
      <c r="L411" s="148"/>
      <c r="M411" s="148"/>
    </row>
    <row r="412" spans="3:13">
      <c r="C412" s="127"/>
      <c r="D412" s="127"/>
      <c r="E412" s="127"/>
      <c r="F412" s="148"/>
      <c r="G412" s="148"/>
      <c r="H412" s="148"/>
      <c r="I412" s="148"/>
      <c r="J412" s="148"/>
      <c r="K412" s="148"/>
      <c r="L412" s="148"/>
      <c r="M412" s="148"/>
    </row>
    <row r="413" spans="3:13">
      <c r="C413" s="127"/>
      <c r="D413" s="127"/>
      <c r="E413" s="127"/>
      <c r="F413" s="148"/>
      <c r="G413" s="148"/>
      <c r="H413" s="148"/>
      <c r="I413" s="148"/>
      <c r="J413" s="148"/>
      <c r="K413" s="148"/>
      <c r="L413" s="148"/>
      <c r="M413" s="148"/>
    </row>
    <row r="414" spans="3:13">
      <c r="C414" s="127"/>
      <c r="D414" s="127"/>
      <c r="E414" s="127"/>
      <c r="F414" s="148"/>
      <c r="G414" s="148"/>
      <c r="H414" s="148"/>
      <c r="I414" s="148"/>
      <c r="J414" s="148"/>
      <c r="K414" s="148"/>
      <c r="L414" s="148"/>
      <c r="M414" s="148"/>
    </row>
    <row r="415" spans="3:13">
      <c r="C415" s="127"/>
      <c r="D415" s="127"/>
      <c r="E415" s="127"/>
      <c r="F415" s="148"/>
      <c r="G415" s="148"/>
      <c r="H415" s="148"/>
      <c r="I415" s="148"/>
      <c r="J415" s="148"/>
      <c r="K415" s="148"/>
      <c r="L415" s="148"/>
      <c r="M415" s="148"/>
    </row>
    <row r="416" spans="3:13">
      <c r="C416" s="127"/>
      <c r="D416" s="127"/>
      <c r="E416" s="127"/>
      <c r="F416" s="148"/>
      <c r="G416" s="148"/>
      <c r="H416" s="148"/>
      <c r="I416" s="148"/>
      <c r="J416" s="148"/>
      <c r="K416" s="148"/>
      <c r="L416" s="148"/>
      <c r="M416" s="148"/>
    </row>
    <row r="417" spans="3:13">
      <c r="C417" s="127"/>
      <c r="D417" s="127"/>
      <c r="E417" s="127"/>
      <c r="F417" s="148"/>
      <c r="G417" s="148"/>
      <c r="H417" s="148"/>
      <c r="I417" s="148"/>
      <c r="J417" s="148"/>
      <c r="K417" s="148"/>
      <c r="L417" s="148"/>
      <c r="M417" s="148"/>
    </row>
    <row r="418" spans="3:13">
      <c r="C418" s="127"/>
      <c r="D418" s="127"/>
      <c r="E418" s="127"/>
      <c r="F418" s="148"/>
      <c r="G418" s="148"/>
      <c r="H418" s="148"/>
      <c r="I418" s="148"/>
      <c r="J418" s="148"/>
      <c r="K418" s="148"/>
      <c r="L418" s="148"/>
      <c r="M418" s="148"/>
    </row>
    <row r="419" spans="3:13">
      <c r="C419" s="127"/>
      <c r="D419" s="127"/>
      <c r="E419" s="127"/>
      <c r="F419" s="148"/>
      <c r="G419" s="148"/>
      <c r="H419" s="148"/>
      <c r="I419" s="148"/>
      <c r="J419" s="148"/>
      <c r="K419" s="148"/>
      <c r="L419" s="148"/>
      <c r="M419" s="148"/>
    </row>
    <row r="420" spans="3:13">
      <c r="C420" s="127"/>
      <c r="D420" s="127"/>
      <c r="E420" s="127"/>
      <c r="F420" s="148"/>
      <c r="G420" s="148"/>
      <c r="H420" s="148"/>
      <c r="I420" s="148"/>
      <c r="J420" s="148"/>
      <c r="K420" s="148"/>
      <c r="L420" s="148"/>
      <c r="M420" s="148"/>
    </row>
    <row r="421" spans="3:13">
      <c r="C421" s="127"/>
      <c r="D421" s="127"/>
      <c r="E421" s="127"/>
      <c r="F421" s="148"/>
      <c r="G421" s="148"/>
      <c r="H421" s="148"/>
      <c r="I421" s="148"/>
      <c r="J421" s="148"/>
      <c r="K421" s="148"/>
      <c r="L421" s="148"/>
      <c r="M421" s="148"/>
    </row>
    <row r="422" spans="3:13">
      <c r="C422" s="127"/>
      <c r="D422" s="127"/>
      <c r="E422" s="127"/>
      <c r="F422" s="148"/>
      <c r="G422" s="148"/>
      <c r="H422" s="148"/>
      <c r="I422" s="148"/>
      <c r="J422" s="148"/>
      <c r="K422" s="148"/>
      <c r="L422" s="148"/>
      <c r="M422" s="148"/>
    </row>
    <row r="423" spans="3:13">
      <c r="C423" s="127"/>
      <c r="D423" s="127"/>
      <c r="E423" s="127"/>
      <c r="F423" s="148"/>
      <c r="G423" s="148"/>
      <c r="H423" s="148"/>
      <c r="I423" s="148"/>
      <c r="J423" s="148"/>
      <c r="K423" s="148"/>
      <c r="L423" s="148"/>
      <c r="M423" s="148"/>
    </row>
    <row r="424" spans="3:13">
      <c r="C424" s="127"/>
      <c r="D424" s="127"/>
      <c r="E424" s="127"/>
      <c r="F424" s="148"/>
      <c r="G424" s="148"/>
      <c r="H424" s="148"/>
      <c r="I424" s="148"/>
      <c r="J424" s="148"/>
      <c r="K424" s="148"/>
      <c r="L424" s="148"/>
      <c r="M424" s="148"/>
    </row>
    <row r="425" spans="3:13">
      <c r="C425" s="127"/>
      <c r="D425" s="127"/>
      <c r="E425" s="127"/>
      <c r="F425" s="148"/>
      <c r="G425" s="148"/>
      <c r="H425" s="148"/>
      <c r="I425" s="148"/>
      <c r="J425" s="148"/>
      <c r="K425" s="148"/>
      <c r="L425" s="148"/>
      <c r="M425" s="148"/>
    </row>
    <row r="426" spans="3:13">
      <c r="C426" s="127"/>
      <c r="D426" s="127"/>
      <c r="E426" s="127"/>
      <c r="F426" s="148"/>
      <c r="G426" s="148"/>
      <c r="H426" s="148"/>
      <c r="I426" s="148"/>
      <c r="J426" s="148"/>
      <c r="K426" s="148"/>
      <c r="L426" s="148"/>
      <c r="M426" s="148"/>
    </row>
    <row r="427" spans="3:13">
      <c r="C427" s="127"/>
      <c r="D427" s="127"/>
      <c r="E427" s="127"/>
      <c r="F427" s="148"/>
      <c r="G427" s="148"/>
      <c r="H427" s="148"/>
      <c r="I427" s="148"/>
      <c r="J427" s="148"/>
      <c r="K427" s="148"/>
      <c r="L427" s="148"/>
      <c r="M427" s="148"/>
    </row>
    <row r="428" spans="3:13">
      <c r="C428" s="127"/>
      <c r="D428" s="127"/>
      <c r="E428" s="127"/>
      <c r="F428" s="148"/>
      <c r="G428" s="148"/>
      <c r="H428" s="148"/>
      <c r="I428" s="148"/>
      <c r="J428" s="148"/>
      <c r="K428" s="148"/>
      <c r="L428" s="148"/>
      <c r="M428" s="148"/>
    </row>
    <row r="429" spans="3:13">
      <c r="C429" s="127"/>
      <c r="D429" s="127"/>
      <c r="E429" s="127"/>
      <c r="F429" s="148"/>
      <c r="G429" s="148"/>
      <c r="H429" s="148"/>
      <c r="I429" s="148"/>
      <c r="J429" s="148"/>
      <c r="K429" s="148"/>
      <c r="L429" s="148"/>
      <c r="M429" s="148"/>
    </row>
    <row r="430" spans="3:13">
      <c r="C430" s="127"/>
      <c r="D430" s="127"/>
      <c r="E430" s="127"/>
      <c r="F430" s="148"/>
      <c r="G430" s="148"/>
      <c r="H430" s="148"/>
      <c r="I430" s="148"/>
      <c r="J430" s="148"/>
      <c r="K430" s="148"/>
      <c r="L430" s="148"/>
      <c r="M430" s="148"/>
    </row>
    <row r="431" spans="3:13">
      <c r="C431" s="127"/>
      <c r="D431" s="127"/>
      <c r="E431" s="127"/>
      <c r="F431" s="148"/>
      <c r="G431" s="148"/>
      <c r="H431" s="148"/>
      <c r="I431" s="148"/>
      <c r="J431" s="148"/>
      <c r="K431" s="148"/>
      <c r="L431" s="148"/>
      <c r="M431" s="148"/>
    </row>
    <row r="432" spans="3:13">
      <c r="C432" s="127"/>
      <c r="D432" s="127"/>
      <c r="E432" s="127"/>
      <c r="F432" s="148"/>
      <c r="G432" s="148"/>
      <c r="H432" s="148"/>
      <c r="I432" s="148"/>
      <c r="J432" s="148"/>
      <c r="K432" s="148"/>
      <c r="L432" s="148"/>
      <c r="M432" s="148"/>
    </row>
    <row r="433" spans="3:13">
      <c r="C433" s="127"/>
      <c r="D433" s="127"/>
      <c r="E433" s="127"/>
      <c r="F433" s="148"/>
      <c r="G433" s="148"/>
      <c r="H433" s="148"/>
      <c r="I433" s="148"/>
      <c r="J433" s="148"/>
      <c r="K433" s="148"/>
      <c r="L433" s="148"/>
      <c r="M433" s="148"/>
    </row>
    <row r="434" spans="3:13">
      <c r="C434" s="127"/>
      <c r="D434" s="127"/>
      <c r="E434" s="127"/>
      <c r="F434" s="148"/>
      <c r="G434" s="148"/>
      <c r="H434" s="148"/>
      <c r="I434" s="148"/>
      <c r="J434" s="148"/>
      <c r="K434" s="148"/>
      <c r="L434" s="148"/>
      <c r="M434" s="148"/>
    </row>
    <row r="435" spans="3:13">
      <c r="C435" s="127"/>
      <c r="D435" s="127"/>
      <c r="E435" s="127"/>
      <c r="F435" s="148"/>
      <c r="G435" s="148"/>
      <c r="H435" s="148"/>
      <c r="I435" s="148"/>
      <c r="J435" s="148"/>
      <c r="K435" s="148"/>
      <c r="L435" s="148"/>
      <c r="M435" s="148"/>
    </row>
    <row r="436" spans="3:13">
      <c r="C436" s="127"/>
      <c r="D436" s="127"/>
      <c r="E436" s="127"/>
      <c r="F436" s="148"/>
      <c r="G436" s="148"/>
      <c r="H436" s="148"/>
      <c r="I436" s="148"/>
      <c r="J436" s="148"/>
      <c r="K436" s="148"/>
      <c r="L436" s="148"/>
      <c r="M436" s="148"/>
    </row>
    <row r="437" spans="3:13">
      <c r="C437" s="127"/>
      <c r="D437" s="127"/>
      <c r="E437" s="127"/>
      <c r="F437" s="148"/>
      <c r="G437" s="148"/>
      <c r="H437" s="148"/>
      <c r="I437" s="148"/>
      <c r="J437" s="148"/>
      <c r="K437" s="148"/>
      <c r="L437" s="148"/>
      <c r="M437" s="148"/>
    </row>
    <row r="438" spans="3:13">
      <c r="C438" s="127"/>
      <c r="D438" s="127"/>
      <c r="E438" s="127"/>
      <c r="F438" s="148"/>
      <c r="G438" s="148"/>
      <c r="H438" s="148"/>
      <c r="I438" s="148"/>
      <c r="J438" s="148"/>
      <c r="K438" s="148"/>
      <c r="L438" s="148"/>
      <c r="M438" s="148"/>
    </row>
    <row r="439" spans="3:13">
      <c r="C439" s="127"/>
      <c r="D439" s="127"/>
      <c r="E439" s="127"/>
      <c r="F439" s="148"/>
      <c r="G439" s="148"/>
      <c r="H439" s="148"/>
      <c r="I439" s="148"/>
      <c r="J439" s="148"/>
      <c r="K439" s="148"/>
      <c r="L439" s="148"/>
      <c r="M439" s="148"/>
    </row>
    <row r="440" spans="3:13">
      <c r="C440" s="127"/>
      <c r="D440" s="127"/>
      <c r="E440" s="127"/>
      <c r="F440" s="148"/>
      <c r="G440" s="148"/>
      <c r="H440" s="148"/>
      <c r="I440" s="148"/>
      <c r="J440" s="148"/>
      <c r="K440" s="148"/>
      <c r="L440" s="148"/>
      <c r="M440" s="148"/>
    </row>
    <row r="441" spans="3:13">
      <c r="C441" s="127"/>
      <c r="D441" s="127"/>
      <c r="E441" s="127"/>
      <c r="F441" s="148"/>
      <c r="G441" s="148"/>
      <c r="H441" s="148"/>
      <c r="I441" s="148"/>
      <c r="J441" s="148"/>
      <c r="K441" s="148"/>
      <c r="L441" s="148"/>
      <c r="M441" s="148"/>
    </row>
    <row r="442" spans="3:13">
      <c r="C442" s="127"/>
      <c r="D442" s="127"/>
      <c r="E442" s="127"/>
      <c r="F442" s="148"/>
      <c r="G442" s="148"/>
      <c r="H442" s="148"/>
      <c r="I442" s="148"/>
      <c r="J442" s="148"/>
      <c r="K442" s="148"/>
      <c r="L442" s="148"/>
      <c r="M442" s="148"/>
    </row>
    <row r="443" spans="3:13">
      <c r="C443" s="127"/>
      <c r="D443" s="127"/>
      <c r="E443" s="127"/>
      <c r="F443" s="148"/>
      <c r="G443" s="148"/>
      <c r="H443" s="148"/>
      <c r="I443" s="148"/>
      <c r="J443" s="148"/>
      <c r="K443" s="148"/>
      <c r="L443" s="148"/>
      <c r="M443" s="148"/>
    </row>
    <row r="444" spans="3:13">
      <c r="C444" s="127"/>
      <c r="D444" s="127"/>
      <c r="E444" s="127"/>
      <c r="F444" s="148"/>
      <c r="G444" s="148"/>
      <c r="H444" s="148"/>
      <c r="I444" s="148"/>
      <c r="J444" s="148"/>
      <c r="K444" s="148"/>
      <c r="L444" s="148"/>
      <c r="M444" s="148"/>
    </row>
    <row r="445" spans="3:13">
      <c r="C445" s="127"/>
      <c r="D445" s="127"/>
      <c r="E445" s="127"/>
      <c r="F445" s="148"/>
      <c r="G445" s="148"/>
      <c r="H445" s="148"/>
      <c r="I445" s="148"/>
      <c r="J445" s="148"/>
      <c r="K445" s="148"/>
      <c r="L445" s="148"/>
      <c r="M445" s="148"/>
    </row>
    <row r="446" spans="3:13">
      <c r="C446" s="127"/>
      <c r="D446" s="127"/>
      <c r="E446" s="127"/>
      <c r="F446" s="148"/>
      <c r="G446" s="148"/>
      <c r="H446" s="148"/>
      <c r="I446" s="148"/>
      <c r="J446" s="148"/>
      <c r="K446" s="148"/>
      <c r="L446" s="148"/>
      <c r="M446" s="148"/>
    </row>
    <row r="447" spans="3:13">
      <c r="C447" s="127"/>
      <c r="D447" s="127"/>
      <c r="E447" s="127"/>
      <c r="F447" s="148"/>
      <c r="G447" s="148"/>
      <c r="H447" s="148"/>
      <c r="I447" s="148"/>
      <c r="J447" s="148"/>
      <c r="K447" s="148"/>
      <c r="L447" s="148"/>
      <c r="M447" s="148"/>
    </row>
    <row r="448" spans="3:13">
      <c r="C448" s="127"/>
      <c r="D448" s="127"/>
      <c r="E448" s="127"/>
      <c r="F448" s="148"/>
      <c r="G448" s="148"/>
      <c r="H448" s="148"/>
      <c r="I448" s="148"/>
      <c r="J448" s="148"/>
      <c r="K448" s="148"/>
      <c r="L448" s="148"/>
      <c r="M448" s="148"/>
    </row>
    <row r="449" spans="3:13">
      <c r="C449" s="127"/>
      <c r="D449" s="127"/>
      <c r="E449" s="127"/>
      <c r="F449" s="148"/>
      <c r="G449" s="148"/>
      <c r="H449" s="148"/>
      <c r="I449" s="148"/>
      <c r="J449" s="148"/>
      <c r="K449" s="148"/>
      <c r="L449" s="148"/>
      <c r="M449" s="148"/>
    </row>
    <row r="450" spans="3:13">
      <c r="C450" s="127"/>
      <c r="D450" s="127"/>
      <c r="E450" s="127"/>
      <c r="F450" s="148"/>
      <c r="G450" s="148"/>
      <c r="H450" s="148"/>
      <c r="I450" s="148"/>
      <c r="J450" s="148"/>
      <c r="K450" s="148"/>
      <c r="L450" s="148"/>
      <c r="M450" s="148"/>
    </row>
    <row r="451" spans="3:13">
      <c r="C451" s="127"/>
      <c r="D451" s="127"/>
      <c r="E451" s="127"/>
      <c r="F451" s="148"/>
      <c r="G451" s="148"/>
      <c r="H451" s="148"/>
      <c r="I451" s="148"/>
      <c r="J451" s="148"/>
      <c r="K451" s="148"/>
      <c r="L451" s="148"/>
      <c r="M451" s="148"/>
    </row>
    <row r="452" spans="3:13">
      <c r="C452" s="127"/>
      <c r="D452" s="127"/>
      <c r="E452" s="127"/>
      <c r="F452" s="148"/>
      <c r="G452" s="148"/>
      <c r="H452" s="148"/>
      <c r="I452" s="148"/>
      <c r="J452" s="148"/>
      <c r="K452" s="148"/>
      <c r="L452" s="148"/>
      <c r="M452" s="148"/>
    </row>
    <row r="453" spans="3:13">
      <c r="C453" s="127"/>
      <c r="D453" s="127"/>
      <c r="E453" s="127"/>
      <c r="F453" s="148"/>
      <c r="G453" s="148"/>
      <c r="H453" s="148"/>
      <c r="I453" s="148"/>
      <c r="J453" s="148"/>
      <c r="K453" s="148"/>
      <c r="L453" s="148"/>
      <c r="M453" s="148"/>
    </row>
    <row r="454" spans="3:13">
      <c r="C454" s="127"/>
      <c r="D454" s="127"/>
      <c r="E454" s="127"/>
      <c r="F454" s="148"/>
      <c r="G454" s="148"/>
      <c r="H454" s="148"/>
      <c r="I454" s="148"/>
      <c r="J454" s="148"/>
      <c r="K454" s="148"/>
      <c r="L454" s="148"/>
      <c r="M454" s="148"/>
    </row>
    <row r="455" spans="3:13">
      <c r="C455" s="127"/>
      <c r="D455" s="127"/>
      <c r="E455" s="127"/>
      <c r="F455" s="148"/>
      <c r="G455" s="148"/>
      <c r="H455" s="148"/>
      <c r="I455" s="148"/>
      <c r="J455" s="148"/>
      <c r="K455" s="148"/>
      <c r="L455" s="148"/>
      <c r="M455" s="148"/>
    </row>
    <row r="456" spans="3:13">
      <c r="C456" s="127"/>
      <c r="D456" s="127"/>
      <c r="E456" s="127"/>
      <c r="F456" s="148"/>
      <c r="G456" s="148"/>
      <c r="H456" s="148"/>
      <c r="I456" s="148"/>
      <c r="J456" s="148"/>
      <c r="K456" s="148"/>
      <c r="L456" s="148"/>
      <c r="M456" s="148"/>
    </row>
    <row r="457" spans="3:13">
      <c r="C457" s="127"/>
      <c r="D457" s="127"/>
      <c r="E457" s="127"/>
      <c r="F457" s="148"/>
      <c r="G457" s="148"/>
      <c r="H457" s="148"/>
      <c r="I457" s="148"/>
      <c r="J457" s="148"/>
      <c r="K457" s="148"/>
      <c r="L457" s="148"/>
      <c r="M457" s="148"/>
    </row>
    <row r="458" spans="3:13">
      <c r="C458" s="127"/>
      <c r="D458" s="127"/>
      <c r="E458" s="127"/>
      <c r="F458" s="148"/>
      <c r="G458" s="148"/>
      <c r="H458" s="148"/>
      <c r="I458" s="148"/>
      <c r="J458" s="148"/>
      <c r="K458" s="148"/>
      <c r="L458" s="148"/>
      <c r="M458" s="148"/>
    </row>
    <row r="459" spans="3:13">
      <c r="C459" s="127"/>
      <c r="D459" s="127"/>
      <c r="E459" s="127"/>
      <c r="F459" s="148"/>
      <c r="G459" s="148"/>
      <c r="H459" s="148"/>
      <c r="I459" s="148"/>
      <c r="J459" s="148"/>
      <c r="K459" s="148"/>
      <c r="L459" s="148"/>
      <c r="M459" s="148"/>
    </row>
    <row r="460" spans="3:13">
      <c r="C460" s="127"/>
      <c r="D460" s="127"/>
      <c r="E460" s="127"/>
      <c r="F460" s="148"/>
      <c r="G460" s="148"/>
      <c r="H460" s="148"/>
      <c r="I460" s="148"/>
      <c r="J460" s="148"/>
      <c r="K460" s="148"/>
      <c r="L460" s="148"/>
      <c r="M460" s="148"/>
    </row>
    <row r="461" spans="3:13">
      <c r="C461" s="127"/>
      <c r="D461" s="127"/>
      <c r="E461" s="127"/>
      <c r="F461" s="148"/>
      <c r="G461" s="148"/>
      <c r="H461" s="148"/>
      <c r="I461" s="148"/>
      <c r="J461" s="148"/>
      <c r="K461" s="148"/>
      <c r="L461" s="148"/>
      <c r="M461" s="148"/>
    </row>
    <row r="462" spans="3:13">
      <c r="C462" s="127"/>
      <c r="D462" s="127"/>
      <c r="E462" s="127"/>
      <c r="F462" s="148"/>
      <c r="G462" s="148"/>
      <c r="H462" s="148"/>
      <c r="I462" s="148"/>
      <c r="J462" s="148"/>
      <c r="K462" s="148"/>
      <c r="L462" s="148"/>
      <c r="M462" s="148"/>
    </row>
    <row r="463" spans="3:13">
      <c r="C463" s="127"/>
      <c r="D463" s="127"/>
      <c r="E463" s="127"/>
      <c r="F463" s="148"/>
      <c r="G463" s="148"/>
      <c r="H463" s="148"/>
      <c r="I463" s="148"/>
      <c r="J463" s="148"/>
      <c r="K463" s="148"/>
      <c r="L463" s="148"/>
      <c r="M463" s="148"/>
    </row>
    <row r="464" spans="3:13">
      <c r="C464" s="127"/>
      <c r="D464" s="127"/>
      <c r="E464" s="127"/>
      <c r="F464" s="148"/>
      <c r="G464" s="148"/>
      <c r="H464" s="148"/>
      <c r="I464" s="148"/>
      <c r="J464" s="148"/>
      <c r="K464" s="148"/>
      <c r="L464" s="148"/>
      <c r="M464" s="148"/>
    </row>
    <row r="465" spans="3:13">
      <c r="C465" s="127"/>
      <c r="D465" s="127"/>
      <c r="E465" s="127"/>
      <c r="F465" s="148"/>
      <c r="G465" s="148"/>
      <c r="H465" s="148"/>
      <c r="I465" s="148"/>
      <c r="J465" s="148"/>
      <c r="K465" s="148"/>
      <c r="L465" s="148"/>
      <c r="M465" s="148"/>
    </row>
    <row r="466" spans="3:13">
      <c r="C466" s="127"/>
      <c r="D466" s="127"/>
      <c r="E466" s="127"/>
      <c r="F466" s="148"/>
      <c r="G466" s="148"/>
      <c r="H466" s="148"/>
      <c r="I466" s="148"/>
      <c r="J466" s="148"/>
      <c r="K466" s="148"/>
      <c r="L466" s="148"/>
      <c r="M466" s="148"/>
    </row>
    <row r="467" spans="3:13">
      <c r="C467" s="127"/>
      <c r="D467" s="127"/>
      <c r="E467" s="127"/>
      <c r="F467" s="148"/>
      <c r="G467" s="148"/>
      <c r="H467" s="148"/>
      <c r="I467" s="148"/>
      <c r="J467" s="148"/>
      <c r="K467" s="148"/>
      <c r="L467" s="148"/>
      <c r="M467" s="148"/>
    </row>
    <row r="468" spans="3:13">
      <c r="C468" s="127"/>
      <c r="D468" s="127"/>
      <c r="E468" s="127"/>
      <c r="F468" s="148"/>
      <c r="G468" s="148"/>
      <c r="H468" s="148"/>
      <c r="I468" s="148"/>
      <c r="J468" s="148"/>
      <c r="K468" s="148"/>
      <c r="L468" s="148"/>
      <c r="M468" s="148"/>
    </row>
    <row r="469" spans="3:13">
      <c r="C469" s="127"/>
      <c r="D469" s="127"/>
      <c r="E469" s="127"/>
      <c r="F469" s="148"/>
      <c r="G469" s="148"/>
      <c r="H469" s="148"/>
      <c r="I469" s="148"/>
      <c r="J469" s="148"/>
      <c r="K469" s="148"/>
      <c r="L469" s="148"/>
      <c r="M469" s="148"/>
    </row>
    <row r="470" spans="3:13">
      <c r="C470" s="127"/>
      <c r="D470" s="127"/>
      <c r="E470" s="127"/>
      <c r="F470" s="148"/>
      <c r="G470" s="148"/>
      <c r="H470" s="148"/>
      <c r="I470" s="148"/>
      <c r="J470" s="148"/>
      <c r="K470" s="148"/>
      <c r="L470" s="148"/>
      <c r="M470" s="148"/>
    </row>
    <row r="471" spans="3:13">
      <c r="C471" s="127"/>
      <c r="D471" s="127"/>
      <c r="E471" s="127"/>
      <c r="F471" s="148"/>
      <c r="G471" s="148"/>
      <c r="H471" s="148"/>
      <c r="I471" s="148"/>
      <c r="J471" s="148"/>
      <c r="K471" s="148"/>
      <c r="L471" s="148"/>
      <c r="M471" s="148"/>
    </row>
    <row r="472" spans="3:13">
      <c r="C472" s="127"/>
      <c r="D472" s="127"/>
      <c r="E472" s="127"/>
      <c r="F472" s="148"/>
      <c r="G472" s="148"/>
      <c r="H472" s="148"/>
      <c r="I472" s="148"/>
      <c r="J472" s="148"/>
      <c r="K472" s="148"/>
      <c r="L472" s="148"/>
      <c r="M472" s="148"/>
    </row>
    <row r="473" spans="3:13">
      <c r="C473" s="127"/>
      <c r="D473" s="127"/>
      <c r="E473" s="127"/>
      <c r="F473" s="148"/>
      <c r="G473" s="148"/>
      <c r="H473" s="148"/>
      <c r="I473" s="148"/>
      <c r="J473" s="148"/>
      <c r="K473" s="148"/>
      <c r="L473" s="148"/>
      <c r="M473" s="148"/>
    </row>
    <row r="474" spans="3:13">
      <c r="C474" s="127"/>
      <c r="D474" s="127"/>
      <c r="E474" s="127"/>
      <c r="F474" s="148"/>
      <c r="G474" s="148"/>
      <c r="H474" s="148"/>
      <c r="I474" s="148"/>
      <c r="J474" s="148"/>
      <c r="K474" s="148"/>
      <c r="L474" s="148"/>
      <c r="M474" s="148"/>
    </row>
    <row r="475" spans="3:13">
      <c r="C475" s="127"/>
      <c r="D475" s="127"/>
      <c r="E475" s="127"/>
      <c r="F475" s="148"/>
      <c r="G475" s="148"/>
      <c r="H475" s="148"/>
      <c r="I475" s="148"/>
      <c r="J475" s="148"/>
      <c r="K475" s="148"/>
      <c r="L475" s="148"/>
      <c r="M475" s="148"/>
    </row>
    <row r="476" spans="3:13">
      <c r="C476" s="127"/>
      <c r="D476" s="127"/>
      <c r="E476" s="127"/>
      <c r="F476" s="148"/>
      <c r="G476" s="148"/>
      <c r="H476" s="148"/>
      <c r="I476" s="148"/>
      <c r="J476" s="148"/>
      <c r="K476" s="148"/>
      <c r="L476" s="148"/>
      <c r="M476" s="148"/>
    </row>
    <row r="477" spans="3:13">
      <c r="C477" s="127"/>
      <c r="D477" s="127"/>
      <c r="E477" s="127"/>
      <c r="F477" s="148"/>
      <c r="G477" s="148"/>
      <c r="H477" s="148"/>
      <c r="I477" s="148"/>
      <c r="J477" s="148"/>
      <c r="K477" s="148"/>
      <c r="L477" s="148"/>
      <c r="M477" s="148"/>
    </row>
    <row r="478" spans="3:13">
      <c r="C478" s="127"/>
      <c r="D478" s="127"/>
      <c r="E478" s="127"/>
      <c r="F478" s="148"/>
      <c r="G478" s="148"/>
      <c r="H478" s="148"/>
      <c r="I478" s="148"/>
      <c r="J478" s="148"/>
      <c r="K478" s="148"/>
      <c r="L478" s="148"/>
      <c r="M478" s="148"/>
    </row>
    <row r="479" spans="3:13">
      <c r="C479" s="127"/>
      <c r="D479" s="127"/>
      <c r="E479" s="127"/>
      <c r="F479" s="148"/>
      <c r="G479" s="148"/>
      <c r="H479" s="148"/>
      <c r="I479" s="148"/>
      <c r="J479" s="148"/>
      <c r="K479" s="148"/>
      <c r="L479" s="148"/>
      <c r="M479" s="148"/>
    </row>
    <row r="480" spans="3:13">
      <c r="C480" s="127"/>
      <c r="D480" s="127"/>
      <c r="E480" s="127"/>
      <c r="F480" s="148"/>
      <c r="G480" s="148"/>
      <c r="H480" s="148"/>
      <c r="I480" s="148"/>
      <c r="J480" s="148"/>
      <c r="K480" s="148"/>
      <c r="L480" s="148"/>
      <c r="M480" s="148"/>
    </row>
    <row r="481" spans="3:13">
      <c r="C481" s="127"/>
      <c r="D481" s="127"/>
      <c r="E481" s="127"/>
      <c r="F481" s="148"/>
      <c r="G481" s="148"/>
      <c r="H481" s="148"/>
      <c r="I481" s="148"/>
      <c r="J481" s="148"/>
      <c r="K481" s="148"/>
      <c r="L481" s="148"/>
      <c r="M481" s="148"/>
    </row>
    <row r="482" spans="3:13">
      <c r="C482" s="127"/>
      <c r="D482" s="127"/>
      <c r="E482" s="127"/>
      <c r="F482" s="148"/>
      <c r="G482" s="148"/>
      <c r="H482" s="148"/>
      <c r="I482" s="148"/>
      <c r="J482" s="148"/>
      <c r="K482" s="148"/>
      <c r="L482" s="148"/>
      <c r="M482" s="148"/>
    </row>
    <row r="483" spans="3:13">
      <c r="C483" s="127"/>
      <c r="D483" s="127"/>
      <c r="E483" s="127"/>
      <c r="F483" s="148"/>
      <c r="G483" s="148"/>
      <c r="H483" s="148"/>
      <c r="I483" s="148"/>
      <c r="J483" s="148"/>
      <c r="K483" s="148"/>
      <c r="L483" s="148"/>
      <c r="M483" s="148"/>
    </row>
    <row r="484" spans="3:13">
      <c r="C484" s="127"/>
      <c r="D484" s="127"/>
      <c r="E484" s="127"/>
      <c r="F484" s="148"/>
      <c r="G484" s="148"/>
      <c r="H484" s="148"/>
      <c r="I484" s="148"/>
      <c r="J484" s="148"/>
      <c r="K484" s="148"/>
      <c r="L484" s="148"/>
      <c r="M484" s="148"/>
    </row>
    <row r="485" spans="3:13">
      <c r="C485" s="127"/>
      <c r="D485" s="127"/>
      <c r="E485" s="127"/>
      <c r="F485" s="148"/>
      <c r="G485" s="148"/>
      <c r="H485" s="148"/>
      <c r="I485" s="148"/>
      <c r="J485" s="148"/>
      <c r="K485" s="148"/>
      <c r="L485" s="148"/>
      <c r="M485" s="148"/>
    </row>
    <row r="486" spans="3:13">
      <c r="C486" s="127"/>
      <c r="D486" s="127"/>
      <c r="E486" s="127"/>
      <c r="F486" s="148"/>
      <c r="G486" s="148"/>
      <c r="H486" s="148"/>
      <c r="I486" s="148"/>
      <c r="J486" s="148"/>
      <c r="K486" s="148"/>
      <c r="L486" s="148"/>
      <c r="M486" s="148"/>
    </row>
    <row r="487" spans="3:13">
      <c r="C487" s="127"/>
      <c r="D487" s="127"/>
      <c r="E487" s="127"/>
      <c r="F487" s="148"/>
      <c r="G487" s="148"/>
      <c r="H487" s="148"/>
      <c r="I487" s="148"/>
      <c r="J487" s="148"/>
      <c r="K487" s="148"/>
      <c r="L487" s="148"/>
      <c r="M487" s="148"/>
    </row>
    <row r="488" spans="3:13">
      <c r="C488" s="127"/>
      <c r="D488" s="127"/>
      <c r="E488" s="127"/>
      <c r="F488" s="148"/>
      <c r="G488" s="148"/>
      <c r="H488" s="148"/>
      <c r="I488" s="148"/>
      <c r="J488" s="148"/>
      <c r="K488" s="148"/>
      <c r="L488" s="148"/>
      <c r="M488" s="148"/>
    </row>
    <row r="489" spans="3:13">
      <c r="C489" s="127"/>
      <c r="D489" s="127"/>
      <c r="E489" s="127"/>
      <c r="F489" s="148"/>
      <c r="G489" s="148"/>
      <c r="H489" s="148"/>
      <c r="I489" s="148"/>
      <c r="J489" s="148"/>
      <c r="K489" s="148"/>
      <c r="L489" s="148"/>
      <c r="M489" s="148"/>
    </row>
    <row r="490" spans="3:13">
      <c r="C490" s="127"/>
      <c r="D490" s="127"/>
      <c r="E490" s="127"/>
      <c r="F490" s="148"/>
      <c r="G490" s="148"/>
      <c r="H490" s="148"/>
      <c r="I490" s="148"/>
      <c r="J490" s="148"/>
      <c r="K490" s="148"/>
      <c r="L490" s="148"/>
      <c r="M490" s="148"/>
    </row>
    <row r="491" spans="3:13">
      <c r="C491" s="127"/>
      <c r="D491" s="127"/>
      <c r="E491" s="127"/>
      <c r="F491" s="148"/>
      <c r="G491" s="148"/>
      <c r="H491" s="148"/>
      <c r="I491" s="148"/>
      <c r="J491" s="148"/>
      <c r="K491" s="148"/>
      <c r="L491" s="148"/>
      <c r="M491" s="148"/>
    </row>
    <row r="492" spans="3:13">
      <c r="C492" s="127"/>
      <c r="D492" s="127"/>
      <c r="E492" s="127"/>
      <c r="F492" s="148"/>
      <c r="G492" s="148"/>
      <c r="H492" s="148"/>
      <c r="I492" s="148"/>
      <c r="J492" s="148"/>
      <c r="K492" s="148"/>
      <c r="L492" s="148"/>
      <c r="M492" s="148"/>
    </row>
    <row r="493" spans="3:13">
      <c r="C493" s="127"/>
      <c r="D493" s="127"/>
      <c r="E493" s="127"/>
      <c r="F493" s="148"/>
      <c r="G493" s="148"/>
      <c r="H493" s="148"/>
      <c r="I493" s="148"/>
      <c r="J493" s="148"/>
      <c r="K493" s="148"/>
      <c r="L493" s="148"/>
      <c r="M493" s="148"/>
    </row>
    <row r="494" spans="3:13">
      <c r="C494" s="127"/>
      <c r="D494" s="127"/>
      <c r="E494" s="127"/>
      <c r="F494" s="148"/>
      <c r="G494" s="148"/>
      <c r="H494" s="148"/>
      <c r="I494" s="148"/>
      <c r="J494" s="148"/>
      <c r="K494" s="148"/>
      <c r="L494" s="148"/>
      <c r="M494" s="148"/>
    </row>
    <row r="495" spans="3:13">
      <c r="C495" s="127"/>
      <c r="D495" s="127"/>
      <c r="E495" s="127"/>
      <c r="F495" s="148"/>
      <c r="G495" s="148"/>
      <c r="H495" s="148"/>
      <c r="I495" s="148"/>
      <c r="J495" s="148"/>
      <c r="K495" s="148"/>
      <c r="L495" s="148"/>
      <c r="M495" s="148"/>
    </row>
    <row r="496" spans="3:13">
      <c r="C496" s="127"/>
      <c r="D496" s="127"/>
      <c r="E496" s="127"/>
      <c r="F496" s="148"/>
      <c r="G496" s="148"/>
      <c r="H496" s="148"/>
      <c r="I496" s="148"/>
      <c r="J496" s="148"/>
      <c r="K496" s="148"/>
      <c r="L496" s="148"/>
      <c r="M496" s="148"/>
    </row>
    <row r="497" spans="3:13">
      <c r="C497" s="127"/>
      <c r="D497" s="127"/>
      <c r="E497" s="127"/>
      <c r="F497" s="148"/>
      <c r="G497" s="148"/>
      <c r="H497" s="148"/>
      <c r="I497" s="148"/>
      <c r="J497" s="148"/>
      <c r="K497" s="148"/>
      <c r="L497" s="148"/>
      <c r="M497" s="148"/>
    </row>
    <row r="498" spans="3:13">
      <c r="C498" s="127"/>
      <c r="D498" s="127"/>
      <c r="E498" s="127"/>
      <c r="F498" s="148"/>
      <c r="G498" s="148"/>
      <c r="H498" s="148"/>
      <c r="I498" s="148"/>
      <c r="J498" s="148"/>
      <c r="K498" s="148"/>
      <c r="L498" s="148"/>
      <c r="M498" s="148"/>
    </row>
    <row r="499" spans="3:13">
      <c r="C499" s="127"/>
      <c r="D499" s="127"/>
      <c r="E499" s="127"/>
      <c r="F499" s="148"/>
      <c r="G499" s="148"/>
      <c r="H499" s="148"/>
      <c r="I499" s="148"/>
      <c r="J499" s="148"/>
      <c r="K499" s="148"/>
      <c r="L499" s="148"/>
      <c r="M499" s="148"/>
    </row>
    <row r="500" spans="3:13">
      <c r="C500" s="127"/>
      <c r="D500" s="127"/>
      <c r="E500" s="127"/>
      <c r="F500" s="148"/>
      <c r="G500" s="148"/>
      <c r="H500" s="148"/>
      <c r="I500" s="148"/>
      <c r="J500" s="148"/>
      <c r="K500" s="148"/>
      <c r="L500" s="148"/>
      <c r="M500" s="148"/>
    </row>
    <row r="501" spans="3:13">
      <c r="C501" s="127"/>
      <c r="D501" s="127"/>
      <c r="E501" s="127"/>
      <c r="F501" s="148"/>
      <c r="G501" s="148"/>
      <c r="H501" s="148"/>
      <c r="I501" s="148"/>
      <c r="J501" s="148"/>
      <c r="K501" s="148"/>
      <c r="L501" s="148"/>
      <c r="M501" s="148"/>
    </row>
    <row r="502" spans="3:13">
      <c r="C502" s="127"/>
      <c r="D502" s="127"/>
      <c r="E502" s="127"/>
      <c r="F502" s="148"/>
      <c r="G502" s="148"/>
      <c r="H502" s="148"/>
      <c r="I502" s="148"/>
      <c r="J502" s="148"/>
      <c r="K502" s="148"/>
      <c r="L502" s="148"/>
      <c r="M502" s="148"/>
    </row>
    <row r="503" spans="3:13">
      <c r="C503" s="127"/>
      <c r="D503" s="127"/>
      <c r="E503" s="127"/>
      <c r="F503" s="148"/>
      <c r="G503" s="148"/>
      <c r="H503" s="148"/>
      <c r="I503" s="148"/>
      <c r="J503" s="148"/>
      <c r="K503" s="148"/>
      <c r="L503" s="148"/>
      <c r="M503" s="148"/>
    </row>
    <row r="504" spans="3:13">
      <c r="C504" s="127"/>
      <c r="D504" s="127"/>
      <c r="E504" s="127"/>
      <c r="F504" s="148"/>
      <c r="G504" s="148"/>
      <c r="H504" s="148"/>
      <c r="I504" s="148"/>
      <c r="J504" s="148"/>
      <c r="K504" s="148"/>
      <c r="L504" s="148"/>
      <c r="M504" s="148"/>
    </row>
    <row r="505" spans="3:13">
      <c r="C505" s="127"/>
      <c r="D505" s="127"/>
      <c r="E505" s="127"/>
      <c r="F505" s="148"/>
      <c r="G505" s="148"/>
      <c r="H505" s="148"/>
      <c r="I505" s="148"/>
      <c r="J505" s="148"/>
      <c r="K505" s="148"/>
      <c r="L505" s="148"/>
      <c r="M505" s="148"/>
    </row>
    <row r="506" spans="3:13">
      <c r="C506" s="127"/>
      <c r="D506" s="127"/>
      <c r="E506" s="127"/>
      <c r="F506" s="148"/>
      <c r="G506" s="148"/>
      <c r="H506" s="148"/>
      <c r="I506" s="148"/>
      <c r="J506" s="148"/>
      <c r="K506" s="148"/>
      <c r="L506" s="148"/>
      <c r="M506" s="148"/>
    </row>
    <row r="507" spans="3:13">
      <c r="C507" s="127"/>
      <c r="D507" s="127"/>
      <c r="E507" s="127"/>
      <c r="F507" s="148"/>
      <c r="G507" s="148"/>
      <c r="H507" s="148"/>
      <c r="I507" s="148"/>
      <c r="J507" s="148"/>
      <c r="K507" s="148"/>
      <c r="L507" s="148"/>
      <c r="M507" s="148"/>
    </row>
    <row r="508" spans="3:13">
      <c r="C508" s="127"/>
      <c r="D508" s="127"/>
      <c r="E508" s="127"/>
      <c r="F508" s="148"/>
      <c r="G508" s="148"/>
      <c r="H508" s="148"/>
      <c r="I508" s="148"/>
      <c r="J508" s="148"/>
      <c r="K508" s="148"/>
      <c r="L508" s="148"/>
      <c r="M508" s="148"/>
    </row>
    <row r="509" spans="3:13">
      <c r="C509" s="127"/>
      <c r="D509" s="127"/>
      <c r="E509" s="127"/>
      <c r="F509" s="148"/>
      <c r="G509" s="148"/>
      <c r="H509" s="148"/>
      <c r="I509" s="148"/>
      <c r="J509" s="148"/>
      <c r="K509" s="148"/>
      <c r="L509" s="148"/>
      <c r="M509" s="148"/>
    </row>
    <row r="510" spans="3:13">
      <c r="C510" s="127"/>
      <c r="D510" s="127"/>
      <c r="E510" s="127"/>
      <c r="F510" s="148"/>
      <c r="G510" s="148"/>
      <c r="H510" s="148"/>
      <c r="I510" s="148"/>
      <c r="J510" s="148"/>
      <c r="K510" s="148"/>
      <c r="L510" s="148"/>
      <c r="M510" s="148"/>
    </row>
    <row r="511" spans="3:13">
      <c r="C511" s="127"/>
      <c r="D511" s="127"/>
      <c r="E511" s="127"/>
      <c r="F511" s="148"/>
      <c r="G511" s="148"/>
      <c r="H511" s="148"/>
      <c r="I511" s="148"/>
      <c r="J511" s="148"/>
      <c r="K511" s="148"/>
      <c r="L511" s="148"/>
      <c r="M511" s="148"/>
    </row>
    <row r="512" spans="3:13">
      <c r="C512" s="127"/>
      <c r="D512" s="127"/>
      <c r="E512" s="127"/>
      <c r="F512" s="148"/>
      <c r="G512" s="148"/>
      <c r="H512" s="148"/>
      <c r="I512" s="148"/>
      <c r="J512" s="148"/>
      <c r="K512" s="148"/>
      <c r="L512" s="148"/>
      <c r="M512" s="148"/>
    </row>
    <row r="513" spans="3:13">
      <c r="C513" s="127"/>
      <c r="D513" s="127"/>
      <c r="E513" s="127"/>
      <c r="F513" s="148"/>
      <c r="G513" s="148"/>
      <c r="H513" s="148"/>
      <c r="I513" s="148"/>
      <c r="J513" s="148"/>
      <c r="K513" s="148"/>
      <c r="L513" s="148"/>
      <c r="M513" s="148"/>
    </row>
    <row r="514" spans="3:13">
      <c r="C514" s="127"/>
      <c r="D514" s="127"/>
      <c r="E514" s="127"/>
      <c r="F514" s="148"/>
      <c r="G514" s="148"/>
      <c r="H514" s="148"/>
      <c r="I514" s="148"/>
      <c r="J514" s="148"/>
      <c r="K514" s="148"/>
      <c r="L514" s="148"/>
      <c r="M514" s="148"/>
    </row>
    <row r="515" spans="3:13">
      <c r="C515" s="127"/>
      <c r="D515" s="127"/>
      <c r="E515" s="127"/>
      <c r="F515" s="148"/>
      <c r="G515" s="148"/>
      <c r="H515" s="148"/>
      <c r="I515" s="148"/>
      <c r="J515" s="148"/>
      <c r="K515" s="148"/>
      <c r="L515" s="148"/>
      <c r="M515" s="148"/>
    </row>
    <row r="516" spans="3:13">
      <c r="C516" s="127"/>
      <c r="D516" s="127"/>
      <c r="E516" s="127"/>
      <c r="F516" s="148"/>
      <c r="G516" s="148"/>
      <c r="H516" s="148"/>
      <c r="I516" s="148"/>
      <c r="J516" s="148"/>
      <c r="K516" s="148"/>
      <c r="L516" s="148"/>
      <c r="M516" s="148"/>
    </row>
    <row r="517" spans="3:13">
      <c r="C517" s="127"/>
      <c r="D517" s="127"/>
      <c r="E517" s="127"/>
      <c r="F517" s="148"/>
      <c r="G517" s="148"/>
      <c r="H517" s="148"/>
      <c r="I517" s="148"/>
      <c r="J517" s="148"/>
      <c r="K517" s="148"/>
      <c r="L517" s="148"/>
      <c r="M517" s="148"/>
    </row>
    <row r="518" spans="3:13">
      <c r="C518" s="127"/>
      <c r="D518" s="127"/>
      <c r="E518" s="127"/>
      <c r="F518" s="148"/>
      <c r="G518" s="148"/>
      <c r="H518" s="148"/>
      <c r="I518" s="148"/>
      <c r="J518" s="148"/>
      <c r="K518" s="148"/>
      <c r="L518" s="148"/>
      <c r="M518" s="148"/>
    </row>
    <row r="519" spans="3:13">
      <c r="C519" s="127"/>
      <c r="D519" s="127"/>
      <c r="E519" s="127"/>
      <c r="F519" s="148"/>
      <c r="G519" s="148"/>
      <c r="H519" s="148"/>
      <c r="I519" s="148"/>
      <c r="J519" s="148"/>
      <c r="K519" s="148"/>
      <c r="L519" s="148"/>
      <c r="M519" s="148"/>
    </row>
    <row r="520" spans="3:13">
      <c r="C520" s="127"/>
      <c r="D520" s="127"/>
      <c r="E520" s="127"/>
      <c r="F520" s="148"/>
      <c r="G520" s="148"/>
      <c r="H520" s="148"/>
      <c r="I520" s="148"/>
      <c r="J520" s="148"/>
      <c r="K520" s="148"/>
      <c r="L520" s="148"/>
      <c r="M520" s="148"/>
    </row>
    <row r="521" spans="3:13">
      <c r="C521" s="127"/>
      <c r="D521" s="127"/>
      <c r="E521" s="127"/>
      <c r="F521" s="148"/>
      <c r="G521" s="148"/>
      <c r="H521" s="148"/>
      <c r="I521" s="148"/>
      <c r="J521" s="148"/>
      <c r="K521" s="148"/>
      <c r="L521" s="148"/>
      <c r="M521" s="148"/>
    </row>
    <row r="522" spans="3:13">
      <c r="C522" s="127"/>
      <c r="D522" s="127"/>
      <c r="E522" s="127"/>
      <c r="F522" s="148"/>
      <c r="G522" s="148"/>
      <c r="H522" s="148"/>
      <c r="I522" s="148"/>
      <c r="J522" s="148"/>
      <c r="K522" s="148"/>
      <c r="L522" s="148"/>
      <c r="M522" s="148"/>
    </row>
    <row r="523" spans="3:13">
      <c r="C523" s="127"/>
      <c r="D523" s="127"/>
      <c r="E523" s="127"/>
      <c r="F523" s="148"/>
      <c r="G523" s="148"/>
      <c r="H523" s="148"/>
      <c r="I523" s="148"/>
      <c r="J523" s="148"/>
      <c r="K523" s="148"/>
      <c r="L523" s="148"/>
      <c r="M523" s="148"/>
    </row>
    <row r="524" spans="3:13">
      <c r="C524" s="127"/>
      <c r="D524" s="127"/>
      <c r="E524" s="127"/>
      <c r="F524" s="148"/>
      <c r="G524" s="148"/>
      <c r="H524" s="148"/>
      <c r="I524" s="148"/>
      <c r="J524" s="148"/>
      <c r="K524" s="148"/>
      <c r="L524" s="148"/>
      <c r="M524" s="148"/>
    </row>
    <row r="525" spans="3:13">
      <c r="C525" s="127"/>
      <c r="D525" s="127"/>
      <c r="E525" s="127"/>
      <c r="F525" s="148"/>
      <c r="G525" s="148"/>
      <c r="H525" s="148"/>
      <c r="I525" s="148"/>
      <c r="J525" s="148"/>
      <c r="K525" s="148"/>
      <c r="L525" s="148"/>
      <c r="M525" s="148"/>
    </row>
    <row r="526" spans="3:13">
      <c r="C526" s="127"/>
      <c r="D526" s="127"/>
      <c r="E526" s="127"/>
      <c r="F526" s="148"/>
      <c r="G526" s="148"/>
      <c r="H526" s="148"/>
      <c r="I526" s="148"/>
      <c r="J526" s="148"/>
      <c r="K526" s="148"/>
      <c r="L526" s="148"/>
      <c r="M526" s="148"/>
    </row>
    <row r="527" spans="3:13">
      <c r="C527" s="127"/>
      <c r="D527" s="127"/>
      <c r="E527" s="127"/>
      <c r="F527" s="148"/>
      <c r="G527" s="148"/>
      <c r="H527" s="148"/>
      <c r="I527" s="148"/>
      <c r="J527" s="148"/>
      <c r="K527" s="148"/>
      <c r="L527" s="148"/>
      <c r="M527" s="148"/>
    </row>
    <row r="528" spans="3:13">
      <c r="C528" s="127"/>
      <c r="D528" s="127"/>
      <c r="E528" s="127"/>
      <c r="F528" s="148"/>
      <c r="G528" s="148"/>
      <c r="H528" s="148"/>
      <c r="I528" s="148"/>
      <c r="J528" s="148"/>
      <c r="K528" s="148"/>
      <c r="L528" s="148"/>
      <c r="M528" s="148"/>
    </row>
    <row r="529" spans="3:13">
      <c r="C529" s="127"/>
      <c r="D529" s="127"/>
      <c r="E529" s="127"/>
      <c r="F529" s="148"/>
      <c r="G529" s="148"/>
      <c r="H529" s="148"/>
      <c r="I529" s="148"/>
      <c r="J529" s="148"/>
      <c r="K529" s="148"/>
      <c r="L529" s="148"/>
      <c r="M529" s="148"/>
    </row>
    <row r="530" spans="3:13">
      <c r="C530" s="127"/>
      <c r="D530" s="127"/>
      <c r="E530" s="127"/>
      <c r="F530" s="148"/>
      <c r="G530" s="148"/>
      <c r="H530" s="148"/>
      <c r="I530" s="148"/>
      <c r="J530" s="148"/>
      <c r="K530" s="148"/>
      <c r="L530" s="148"/>
      <c r="M530" s="148"/>
    </row>
    <row r="531" spans="3:13">
      <c r="C531" s="127"/>
      <c r="D531" s="127"/>
      <c r="E531" s="127"/>
      <c r="F531" s="148"/>
      <c r="G531" s="148"/>
      <c r="H531" s="148"/>
      <c r="I531" s="148"/>
      <c r="J531" s="148"/>
      <c r="K531" s="148"/>
      <c r="L531" s="148"/>
      <c r="M531" s="148"/>
    </row>
    <row r="532" spans="3:13">
      <c r="C532" s="127"/>
      <c r="D532" s="127"/>
      <c r="E532" s="127"/>
      <c r="F532" s="148"/>
      <c r="G532" s="148"/>
      <c r="H532" s="148"/>
      <c r="I532" s="148"/>
      <c r="J532" s="148"/>
      <c r="K532" s="148"/>
      <c r="L532" s="148"/>
      <c r="M532" s="148"/>
    </row>
    <row r="533" spans="3:13">
      <c r="C533" s="127"/>
      <c r="D533" s="127"/>
      <c r="E533" s="127"/>
      <c r="F533" s="148"/>
      <c r="G533" s="148"/>
      <c r="H533" s="148"/>
      <c r="I533" s="148"/>
      <c r="J533" s="148"/>
      <c r="K533" s="148"/>
      <c r="L533" s="148"/>
      <c r="M533" s="148"/>
    </row>
    <row r="534" spans="3:13">
      <c r="C534" s="127"/>
      <c r="D534" s="127"/>
      <c r="E534" s="127"/>
      <c r="F534" s="148"/>
      <c r="G534" s="148"/>
      <c r="H534" s="148"/>
      <c r="I534" s="148"/>
      <c r="J534" s="148"/>
      <c r="K534" s="148"/>
      <c r="L534" s="148"/>
      <c r="M534" s="148"/>
    </row>
    <row r="535" spans="3:13">
      <c r="C535" s="127"/>
      <c r="D535" s="127"/>
      <c r="E535" s="127"/>
      <c r="F535" s="148"/>
      <c r="G535" s="148"/>
      <c r="H535" s="148"/>
      <c r="I535" s="148"/>
      <c r="J535" s="148"/>
      <c r="K535" s="148"/>
      <c r="L535" s="148"/>
      <c r="M535" s="148"/>
    </row>
    <row r="536" spans="3:13">
      <c r="C536" s="127"/>
      <c r="D536" s="127"/>
      <c r="E536" s="127"/>
      <c r="F536" s="148"/>
      <c r="G536" s="148"/>
      <c r="H536" s="148"/>
      <c r="I536" s="148"/>
      <c r="J536" s="148"/>
      <c r="K536" s="148"/>
      <c r="L536" s="148"/>
      <c r="M536" s="148"/>
    </row>
    <row r="537" spans="3:13">
      <c r="C537" s="127"/>
      <c r="D537" s="127"/>
      <c r="E537" s="127"/>
      <c r="F537" s="148"/>
      <c r="G537" s="148"/>
      <c r="H537" s="148"/>
      <c r="I537" s="148"/>
      <c r="J537" s="148"/>
      <c r="K537" s="148"/>
      <c r="L537" s="148"/>
      <c r="M537" s="148"/>
    </row>
    <row r="538" spans="3:13">
      <c r="C538" s="127"/>
      <c r="D538" s="127"/>
      <c r="E538" s="127"/>
      <c r="F538" s="148"/>
      <c r="G538" s="148"/>
      <c r="H538" s="148"/>
      <c r="I538" s="148"/>
      <c r="J538" s="148"/>
      <c r="K538" s="148"/>
      <c r="L538" s="148"/>
      <c r="M538" s="148"/>
    </row>
    <row r="539" spans="3:13">
      <c r="C539" s="127"/>
      <c r="D539" s="127"/>
      <c r="E539" s="127"/>
      <c r="F539" s="148"/>
      <c r="G539" s="148"/>
      <c r="H539" s="148"/>
      <c r="I539" s="148"/>
      <c r="J539" s="148"/>
      <c r="K539" s="148"/>
      <c r="L539" s="148"/>
      <c r="M539" s="148"/>
    </row>
    <row r="540" spans="3:13">
      <c r="C540" s="127"/>
      <c r="D540" s="127"/>
      <c r="E540" s="127"/>
      <c r="F540" s="148"/>
      <c r="G540" s="148"/>
      <c r="H540" s="148"/>
      <c r="I540" s="148"/>
      <c r="J540" s="148"/>
      <c r="K540" s="148"/>
      <c r="L540" s="148"/>
      <c r="M540" s="148"/>
    </row>
    <row r="541" spans="3:13">
      <c r="C541" s="127"/>
      <c r="D541" s="127"/>
      <c r="E541" s="127"/>
      <c r="F541" s="148"/>
      <c r="G541" s="148"/>
      <c r="H541" s="148"/>
      <c r="I541" s="148"/>
      <c r="J541" s="148"/>
      <c r="K541" s="148"/>
      <c r="L541" s="148"/>
      <c r="M541" s="148"/>
    </row>
    <row r="542" spans="3:13">
      <c r="C542" s="127"/>
      <c r="D542" s="127"/>
      <c r="E542" s="127"/>
      <c r="F542" s="148"/>
      <c r="G542" s="148"/>
      <c r="H542" s="148"/>
      <c r="I542" s="148"/>
      <c r="J542" s="148"/>
      <c r="K542" s="148"/>
      <c r="L542" s="148"/>
      <c r="M542" s="148"/>
    </row>
    <row r="543" spans="3:13">
      <c r="C543" s="127"/>
      <c r="D543" s="127"/>
      <c r="E543" s="127"/>
      <c r="F543" s="148"/>
      <c r="G543" s="148"/>
      <c r="H543" s="148"/>
      <c r="I543" s="148"/>
      <c r="J543" s="148"/>
      <c r="K543" s="148"/>
      <c r="L543" s="148"/>
      <c r="M543" s="148"/>
    </row>
    <row r="544" spans="3:13">
      <c r="C544" s="127"/>
      <c r="D544" s="127"/>
      <c r="E544" s="127"/>
      <c r="F544" s="148"/>
      <c r="G544" s="148"/>
      <c r="H544" s="148"/>
      <c r="I544" s="148"/>
      <c r="J544" s="148"/>
      <c r="K544" s="148"/>
      <c r="L544" s="148"/>
      <c r="M544" s="148"/>
    </row>
    <row r="545" spans="3:13">
      <c r="C545" s="127"/>
      <c r="D545" s="127"/>
      <c r="E545" s="127"/>
      <c r="F545" s="148"/>
      <c r="G545" s="148"/>
      <c r="H545" s="148"/>
      <c r="I545" s="148"/>
      <c r="J545" s="148"/>
      <c r="K545" s="148"/>
      <c r="L545" s="148"/>
      <c r="M545" s="148"/>
    </row>
    <row r="546" spans="3:13">
      <c r="C546" s="127"/>
      <c r="D546" s="127"/>
      <c r="E546" s="127"/>
      <c r="F546" s="148"/>
      <c r="G546" s="148"/>
      <c r="H546" s="148"/>
      <c r="I546" s="148"/>
      <c r="J546" s="148"/>
      <c r="K546" s="148"/>
      <c r="L546" s="148"/>
      <c r="M546" s="148"/>
    </row>
    <row r="547" spans="3:13">
      <c r="C547" s="127"/>
      <c r="D547" s="127"/>
      <c r="E547" s="127"/>
      <c r="F547" s="148"/>
      <c r="G547" s="148"/>
      <c r="H547" s="148"/>
      <c r="I547" s="148"/>
      <c r="J547" s="148"/>
      <c r="K547" s="148"/>
      <c r="L547" s="148"/>
      <c r="M547" s="148"/>
    </row>
    <row r="548" spans="3:13">
      <c r="C548" s="127"/>
      <c r="D548" s="127"/>
      <c r="E548" s="127"/>
      <c r="F548" s="148"/>
      <c r="G548" s="148"/>
      <c r="H548" s="148"/>
      <c r="I548" s="148"/>
      <c r="J548" s="148"/>
      <c r="K548" s="148"/>
      <c r="L548" s="148"/>
      <c r="M548" s="148"/>
    </row>
    <row r="549" spans="3:13">
      <c r="C549" s="127"/>
      <c r="D549" s="127"/>
      <c r="E549" s="127"/>
      <c r="F549" s="148"/>
      <c r="G549" s="148"/>
      <c r="H549" s="148"/>
      <c r="I549" s="148"/>
      <c r="J549" s="148"/>
      <c r="K549" s="148"/>
      <c r="L549" s="148"/>
      <c r="M549" s="148"/>
    </row>
    <row r="550" spans="3:13">
      <c r="C550" s="127"/>
      <c r="D550" s="127"/>
      <c r="E550" s="127"/>
      <c r="F550" s="148"/>
      <c r="G550" s="148"/>
      <c r="H550" s="148"/>
      <c r="I550" s="148"/>
      <c r="J550" s="148"/>
      <c r="K550" s="148"/>
      <c r="L550" s="148"/>
      <c r="M550" s="148"/>
    </row>
    <row r="551" spans="3:13">
      <c r="C551" s="127"/>
      <c r="D551" s="127"/>
      <c r="E551" s="127"/>
      <c r="F551" s="148"/>
      <c r="G551" s="148"/>
      <c r="H551" s="148"/>
      <c r="I551" s="148"/>
      <c r="J551" s="148"/>
      <c r="K551" s="148"/>
      <c r="L551" s="148"/>
      <c r="M551" s="148"/>
    </row>
    <row r="552" spans="3:13">
      <c r="C552" s="127"/>
      <c r="D552" s="127"/>
      <c r="E552" s="127"/>
      <c r="F552" s="148"/>
      <c r="G552" s="148"/>
      <c r="H552" s="148"/>
      <c r="I552" s="148"/>
      <c r="J552" s="148"/>
      <c r="K552" s="148"/>
      <c r="L552" s="148"/>
      <c r="M552" s="148"/>
    </row>
    <row r="553" spans="3:13">
      <c r="C553" s="127"/>
      <c r="D553" s="127"/>
      <c r="E553" s="127"/>
      <c r="F553" s="148"/>
      <c r="G553" s="148"/>
      <c r="H553" s="148"/>
      <c r="I553" s="148"/>
      <c r="J553" s="148"/>
      <c r="K553" s="148"/>
      <c r="L553" s="148"/>
      <c r="M553" s="148"/>
    </row>
    <row r="554" spans="3:13">
      <c r="C554" s="127"/>
      <c r="D554" s="127"/>
      <c r="E554" s="127"/>
      <c r="F554" s="148"/>
      <c r="G554" s="148"/>
      <c r="H554" s="148"/>
      <c r="I554" s="148"/>
      <c r="J554" s="148"/>
      <c r="K554" s="148"/>
      <c r="L554" s="148"/>
      <c r="M554" s="148"/>
    </row>
    <row r="555" spans="3:13">
      <c r="C555" s="127"/>
      <c r="D555" s="127"/>
      <c r="E555" s="127"/>
      <c r="F555" s="148"/>
      <c r="G555" s="148"/>
      <c r="H555" s="148"/>
      <c r="I555" s="148"/>
      <c r="J555" s="148"/>
      <c r="K555" s="148"/>
      <c r="L555" s="148"/>
      <c r="M555" s="148"/>
    </row>
    <row r="556" spans="3:13">
      <c r="C556" s="127"/>
      <c r="D556" s="127"/>
      <c r="E556" s="127"/>
      <c r="F556" s="148"/>
      <c r="G556" s="148"/>
      <c r="H556" s="148"/>
      <c r="I556" s="148"/>
      <c r="J556" s="148"/>
      <c r="K556" s="148"/>
      <c r="L556" s="148"/>
      <c r="M556" s="148"/>
    </row>
    <row r="557" spans="3:13">
      <c r="C557" s="127"/>
      <c r="D557" s="127"/>
      <c r="E557" s="127"/>
      <c r="F557" s="148"/>
      <c r="G557" s="148"/>
      <c r="H557" s="148"/>
      <c r="I557" s="148"/>
      <c r="J557" s="148"/>
      <c r="K557" s="148"/>
      <c r="L557" s="148"/>
      <c r="M557" s="148"/>
    </row>
    <row r="558" spans="3:13">
      <c r="C558" s="127"/>
      <c r="D558" s="127"/>
      <c r="E558" s="127"/>
      <c r="F558" s="148"/>
      <c r="G558" s="148"/>
      <c r="H558" s="148"/>
      <c r="I558" s="148"/>
      <c r="J558" s="148"/>
      <c r="K558" s="148"/>
      <c r="L558" s="148"/>
      <c r="M558" s="148"/>
    </row>
    <row r="559" spans="3:13">
      <c r="C559" s="127"/>
      <c r="D559" s="127"/>
      <c r="E559" s="127"/>
      <c r="F559" s="148"/>
      <c r="G559" s="148"/>
      <c r="H559" s="148"/>
      <c r="I559" s="148"/>
      <c r="J559" s="148"/>
      <c r="K559" s="148"/>
      <c r="L559" s="148"/>
      <c r="M559" s="148"/>
    </row>
    <row r="560" spans="3:13">
      <c r="C560" s="127"/>
      <c r="D560" s="127"/>
      <c r="E560" s="127"/>
      <c r="F560" s="148"/>
      <c r="G560" s="148"/>
      <c r="H560" s="148"/>
      <c r="I560" s="148"/>
      <c r="J560" s="148"/>
      <c r="K560" s="148"/>
      <c r="L560" s="148"/>
      <c r="M560" s="148"/>
    </row>
    <row r="561" spans="3:13">
      <c r="C561" s="127"/>
      <c r="D561" s="127"/>
      <c r="E561" s="127"/>
      <c r="F561" s="148"/>
      <c r="G561" s="148"/>
      <c r="H561" s="148"/>
      <c r="I561" s="148"/>
      <c r="J561" s="148"/>
      <c r="K561" s="148"/>
      <c r="L561" s="148"/>
      <c r="M561" s="148"/>
    </row>
    <row r="562" spans="3:13">
      <c r="C562" s="127"/>
      <c r="D562" s="127"/>
      <c r="E562" s="127"/>
      <c r="F562" s="148"/>
      <c r="G562" s="148"/>
      <c r="H562" s="148"/>
      <c r="I562" s="148"/>
      <c r="J562" s="148"/>
      <c r="K562" s="148"/>
      <c r="L562" s="148"/>
      <c r="M562" s="148"/>
    </row>
    <row r="563" spans="3:13">
      <c r="C563" s="127"/>
      <c r="D563" s="127"/>
      <c r="E563" s="127"/>
      <c r="F563" s="148"/>
      <c r="G563" s="148"/>
      <c r="H563" s="148"/>
      <c r="I563" s="148"/>
      <c r="J563" s="148"/>
      <c r="K563" s="148"/>
      <c r="L563" s="148"/>
      <c r="M563" s="148"/>
    </row>
    <row r="564" spans="3:13">
      <c r="C564" s="127"/>
      <c r="D564" s="127"/>
      <c r="E564" s="127"/>
      <c r="F564" s="148"/>
      <c r="G564" s="148"/>
      <c r="H564" s="148"/>
      <c r="I564" s="148"/>
      <c r="J564" s="148"/>
      <c r="K564" s="148"/>
      <c r="L564" s="148"/>
      <c r="M564" s="148"/>
    </row>
    <row r="565" spans="3:13">
      <c r="C565" s="127"/>
      <c r="D565" s="127"/>
      <c r="E565" s="127"/>
      <c r="F565" s="148"/>
      <c r="G565" s="148"/>
      <c r="H565" s="148"/>
      <c r="I565" s="148"/>
      <c r="J565" s="148"/>
      <c r="K565" s="148"/>
      <c r="L565" s="148"/>
      <c r="M565" s="148"/>
    </row>
    <row r="566" spans="3:13">
      <c r="C566" s="127"/>
      <c r="D566" s="127"/>
      <c r="E566" s="127"/>
      <c r="F566" s="148"/>
      <c r="G566" s="148"/>
      <c r="H566" s="148"/>
      <c r="I566" s="148"/>
      <c r="J566" s="148"/>
      <c r="K566" s="148"/>
      <c r="L566" s="148"/>
      <c r="M566" s="148"/>
    </row>
    <row r="567" spans="3:13">
      <c r="C567" s="127"/>
      <c r="D567" s="127"/>
      <c r="E567" s="127"/>
      <c r="F567" s="148"/>
      <c r="G567" s="148"/>
      <c r="H567" s="148"/>
      <c r="I567" s="148"/>
      <c r="J567" s="148"/>
      <c r="K567" s="148"/>
      <c r="L567" s="148"/>
      <c r="M567" s="148"/>
    </row>
    <row r="568" spans="3:13">
      <c r="C568" s="127"/>
      <c r="D568" s="127"/>
      <c r="E568" s="127"/>
      <c r="F568" s="148"/>
      <c r="G568" s="148"/>
      <c r="H568" s="148"/>
      <c r="I568" s="148"/>
      <c r="J568" s="148"/>
      <c r="K568" s="148"/>
      <c r="L568" s="148"/>
      <c r="M568" s="148"/>
    </row>
    <row r="569" spans="3:13">
      <c r="C569" s="127"/>
      <c r="D569" s="127"/>
      <c r="E569" s="127"/>
      <c r="F569" s="148"/>
      <c r="G569" s="148"/>
      <c r="H569" s="148"/>
      <c r="I569" s="148"/>
      <c r="J569" s="148"/>
      <c r="K569" s="148"/>
      <c r="L569" s="148"/>
      <c r="M569" s="148"/>
    </row>
    <row r="570" spans="3:13">
      <c r="C570" s="127"/>
      <c r="D570" s="127"/>
      <c r="E570" s="127"/>
      <c r="F570" s="148"/>
      <c r="G570" s="148"/>
      <c r="H570" s="148"/>
      <c r="I570" s="148"/>
      <c r="J570" s="148"/>
      <c r="K570" s="148"/>
      <c r="L570" s="148"/>
      <c r="M570" s="148"/>
    </row>
    <row r="571" spans="3:13">
      <c r="C571" s="127"/>
      <c r="D571" s="127"/>
      <c r="E571" s="127"/>
      <c r="F571" s="148"/>
      <c r="G571" s="148"/>
      <c r="H571" s="148"/>
      <c r="I571" s="148"/>
      <c r="J571" s="148"/>
      <c r="K571" s="148"/>
      <c r="L571" s="148"/>
      <c r="M571" s="148"/>
    </row>
    <row r="572" spans="3:13">
      <c r="C572" s="127"/>
      <c r="D572" s="127"/>
      <c r="E572" s="127"/>
      <c r="F572" s="148"/>
      <c r="G572" s="148"/>
      <c r="H572" s="148"/>
      <c r="I572" s="148"/>
      <c r="J572" s="148"/>
      <c r="K572" s="148"/>
      <c r="L572" s="148"/>
      <c r="M572" s="148"/>
    </row>
    <row r="573" spans="3:13">
      <c r="C573" s="127"/>
      <c r="D573" s="127"/>
      <c r="E573" s="127"/>
      <c r="F573" s="148"/>
      <c r="G573" s="148"/>
      <c r="H573" s="148"/>
      <c r="I573" s="148"/>
      <c r="J573" s="148"/>
      <c r="K573" s="148"/>
      <c r="L573" s="148"/>
      <c r="M573" s="148"/>
    </row>
    <row r="574" spans="3:13">
      <c r="C574" s="127"/>
      <c r="D574" s="127"/>
      <c r="E574" s="127"/>
      <c r="F574" s="148"/>
      <c r="G574" s="148"/>
      <c r="H574" s="148"/>
      <c r="I574" s="148"/>
      <c r="J574" s="148"/>
      <c r="K574" s="148"/>
      <c r="L574" s="148"/>
      <c r="M574" s="148"/>
    </row>
    <row r="575" spans="3:13">
      <c r="C575" s="127"/>
      <c r="D575" s="127"/>
      <c r="E575" s="127"/>
      <c r="F575" s="148"/>
      <c r="G575" s="148"/>
      <c r="H575" s="148"/>
      <c r="I575" s="148"/>
      <c r="J575" s="148"/>
      <c r="K575" s="148"/>
      <c r="L575" s="148"/>
      <c r="M575" s="148"/>
    </row>
    <row r="576" spans="3:13">
      <c r="C576" s="127"/>
      <c r="D576" s="127"/>
      <c r="E576" s="127"/>
      <c r="F576" s="148"/>
      <c r="G576" s="148"/>
      <c r="H576" s="148"/>
      <c r="I576" s="148"/>
      <c r="J576" s="148"/>
      <c r="K576" s="148"/>
      <c r="L576" s="148"/>
      <c r="M576" s="148"/>
    </row>
    <row r="577" spans="3:13">
      <c r="C577" s="127"/>
      <c r="D577" s="127"/>
      <c r="E577" s="127"/>
      <c r="F577" s="148"/>
      <c r="G577" s="148"/>
      <c r="H577" s="148"/>
      <c r="I577" s="148"/>
      <c r="J577" s="148"/>
      <c r="K577" s="148"/>
      <c r="L577" s="148"/>
      <c r="M577" s="148"/>
    </row>
    <row r="578" spans="3:13">
      <c r="C578" s="127"/>
      <c r="D578" s="127"/>
      <c r="E578" s="127"/>
      <c r="F578" s="148"/>
      <c r="G578" s="148"/>
      <c r="H578" s="148"/>
      <c r="I578" s="148"/>
      <c r="J578" s="148"/>
      <c r="K578" s="148"/>
      <c r="L578" s="148"/>
      <c r="M578" s="148"/>
    </row>
    <row r="579" spans="3:13">
      <c r="C579" s="127"/>
      <c r="D579" s="127"/>
      <c r="E579" s="127"/>
      <c r="F579" s="148"/>
      <c r="G579" s="148"/>
      <c r="H579" s="148"/>
      <c r="I579" s="148"/>
      <c r="J579" s="148"/>
      <c r="K579" s="148"/>
      <c r="L579" s="148"/>
      <c r="M579" s="148"/>
    </row>
    <row r="580" spans="3:13">
      <c r="C580" s="127"/>
      <c r="D580" s="127"/>
      <c r="E580" s="127"/>
      <c r="F580" s="148"/>
      <c r="G580" s="148"/>
      <c r="H580" s="148"/>
      <c r="I580" s="148"/>
      <c r="J580" s="148"/>
      <c r="K580" s="148"/>
      <c r="L580" s="148"/>
      <c r="M580" s="148"/>
    </row>
    <row r="581" spans="3:13">
      <c r="C581" s="127"/>
      <c r="D581" s="127"/>
      <c r="E581" s="127"/>
      <c r="F581" s="148"/>
      <c r="G581" s="148"/>
      <c r="H581" s="148"/>
      <c r="I581" s="148"/>
      <c r="J581" s="148"/>
      <c r="K581" s="148"/>
      <c r="L581" s="148"/>
      <c r="M581" s="148"/>
    </row>
    <row r="582" spans="3:13">
      <c r="C582" s="127"/>
      <c r="D582" s="127"/>
      <c r="E582" s="127"/>
      <c r="F582" s="148"/>
      <c r="G582" s="148"/>
      <c r="H582" s="148"/>
      <c r="I582" s="148"/>
      <c r="J582" s="148"/>
      <c r="K582" s="148"/>
      <c r="L582" s="148"/>
      <c r="M582" s="148"/>
    </row>
    <row r="583" spans="3:13">
      <c r="C583" s="127"/>
      <c r="D583" s="127"/>
      <c r="E583" s="127"/>
      <c r="F583" s="148"/>
      <c r="G583" s="148"/>
      <c r="H583" s="148"/>
      <c r="I583" s="148"/>
      <c r="J583" s="148"/>
      <c r="K583" s="148"/>
      <c r="L583" s="148"/>
      <c r="M583" s="148"/>
    </row>
    <row r="584" spans="3:13">
      <c r="C584" s="127"/>
      <c r="D584" s="127"/>
      <c r="E584" s="127"/>
      <c r="F584" s="148"/>
      <c r="G584" s="148"/>
      <c r="H584" s="148"/>
      <c r="I584" s="148"/>
      <c r="J584" s="148"/>
      <c r="K584" s="148"/>
      <c r="L584" s="148"/>
      <c r="M584" s="148"/>
    </row>
    <row r="585" spans="3:13">
      <c r="C585" s="127"/>
      <c r="D585" s="127"/>
      <c r="E585" s="127"/>
      <c r="F585" s="148"/>
      <c r="G585" s="148"/>
      <c r="H585" s="148"/>
      <c r="I585" s="148"/>
      <c r="J585" s="148"/>
      <c r="K585" s="148"/>
      <c r="L585" s="148"/>
      <c r="M585" s="148"/>
    </row>
    <row r="586" spans="3:13">
      <c r="C586" s="127"/>
      <c r="D586" s="127"/>
      <c r="E586" s="127"/>
      <c r="F586" s="148"/>
      <c r="G586" s="148"/>
      <c r="H586" s="148"/>
      <c r="I586" s="148"/>
      <c r="J586" s="148"/>
      <c r="K586" s="148"/>
      <c r="L586" s="148"/>
      <c r="M586" s="148"/>
    </row>
    <row r="587" spans="3:13">
      <c r="C587" s="127"/>
      <c r="D587" s="127"/>
      <c r="E587" s="127"/>
      <c r="F587" s="148"/>
      <c r="G587" s="148"/>
      <c r="H587" s="148"/>
      <c r="I587" s="148"/>
      <c r="J587" s="148"/>
      <c r="K587" s="148"/>
      <c r="L587" s="148"/>
      <c r="M587" s="148"/>
    </row>
    <row r="588" spans="3:13">
      <c r="C588" s="127"/>
      <c r="D588" s="127"/>
      <c r="E588" s="127"/>
      <c r="F588" s="148"/>
      <c r="G588" s="148"/>
      <c r="H588" s="148"/>
      <c r="I588" s="148"/>
      <c r="J588" s="148"/>
      <c r="K588" s="148"/>
      <c r="L588" s="148"/>
      <c r="M588" s="148"/>
    </row>
    <row r="589" spans="3:13">
      <c r="C589" s="127"/>
      <c r="D589" s="127"/>
      <c r="E589" s="127"/>
      <c r="F589" s="148"/>
      <c r="G589" s="148"/>
      <c r="H589" s="148"/>
      <c r="I589" s="148"/>
      <c r="J589" s="148"/>
      <c r="K589" s="148"/>
      <c r="L589" s="148"/>
      <c r="M589" s="148"/>
    </row>
    <row r="590" spans="3:13">
      <c r="C590" s="127"/>
      <c r="D590" s="127"/>
      <c r="E590" s="127"/>
      <c r="F590" s="148"/>
      <c r="G590" s="148"/>
      <c r="H590" s="148"/>
      <c r="I590" s="148"/>
      <c r="J590" s="148"/>
      <c r="K590" s="148"/>
      <c r="L590" s="148"/>
      <c r="M590" s="148"/>
    </row>
    <row r="591" spans="3:13">
      <c r="C591" s="127"/>
      <c r="D591" s="127"/>
      <c r="E591" s="127"/>
      <c r="F591" s="148"/>
      <c r="G591" s="148"/>
      <c r="H591" s="148"/>
      <c r="I591" s="148"/>
      <c r="J591" s="148"/>
      <c r="K591" s="148"/>
      <c r="L591" s="148"/>
      <c r="M591" s="148"/>
    </row>
    <row r="592" spans="3:13">
      <c r="C592" s="127"/>
      <c r="D592" s="127"/>
      <c r="E592" s="127"/>
      <c r="F592" s="148"/>
      <c r="G592" s="148"/>
      <c r="H592" s="148"/>
      <c r="I592" s="148"/>
      <c r="J592" s="148"/>
      <c r="K592" s="148"/>
      <c r="L592" s="148"/>
      <c r="M592" s="148"/>
    </row>
    <row r="593" spans="3:13">
      <c r="C593" s="127"/>
      <c r="D593" s="127"/>
      <c r="E593" s="127"/>
      <c r="F593" s="148"/>
      <c r="G593" s="148"/>
      <c r="H593" s="148"/>
      <c r="I593" s="148"/>
      <c r="J593" s="148"/>
      <c r="K593" s="148"/>
      <c r="L593" s="148"/>
      <c r="M593" s="148"/>
    </row>
    <row r="594" spans="3:13">
      <c r="C594" s="127"/>
      <c r="D594" s="127"/>
      <c r="E594" s="127"/>
      <c r="F594" s="148"/>
      <c r="G594" s="148"/>
      <c r="H594" s="148"/>
      <c r="I594" s="148"/>
      <c r="J594" s="148"/>
      <c r="K594" s="148"/>
      <c r="L594" s="148"/>
      <c r="M594" s="148"/>
    </row>
    <row r="595" spans="3:13">
      <c r="C595" s="127"/>
      <c r="D595" s="127"/>
      <c r="E595" s="127"/>
      <c r="F595" s="148"/>
      <c r="G595" s="148"/>
      <c r="H595" s="148"/>
      <c r="I595" s="148"/>
      <c r="J595" s="148"/>
      <c r="K595" s="148"/>
      <c r="L595" s="148"/>
      <c r="M595" s="148"/>
    </row>
    <row r="596" spans="3:13">
      <c r="C596" s="127"/>
      <c r="D596" s="127"/>
      <c r="E596" s="127"/>
      <c r="F596" s="148"/>
      <c r="G596" s="148"/>
      <c r="H596" s="148"/>
      <c r="I596" s="148"/>
      <c r="J596" s="148"/>
      <c r="K596" s="148"/>
      <c r="L596" s="148"/>
      <c r="M596" s="148"/>
    </row>
    <row r="597" spans="3:13">
      <c r="C597" s="127"/>
      <c r="D597" s="127"/>
      <c r="E597" s="127"/>
      <c r="F597" s="148"/>
      <c r="G597" s="148"/>
      <c r="H597" s="148"/>
      <c r="I597" s="148"/>
      <c r="J597" s="148"/>
      <c r="K597" s="148"/>
      <c r="L597" s="148"/>
      <c r="M597" s="148"/>
    </row>
    <row r="598" spans="3:13">
      <c r="C598" s="127"/>
      <c r="D598" s="127"/>
      <c r="E598" s="127"/>
      <c r="F598" s="148"/>
      <c r="G598" s="148"/>
      <c r="H598" s="148"/>
      <c r="I598" s="148"/>
      <c r="J598" s="148"/>
      <c r="K598" s="148"/>
      <c r="L598" s="148"/>
      <c r="M598" s="148"/>
    </row>
    <row r="599" spans="3:13">
      <c r="C599" s="127"/>
      <c r="D599" s="127"/>
      <c r="E599" s="127"/>
      <c r="F599" s="148"/>
      <c r="G599" s="148"/>
      <c r="H599" s="148"/>
      <c r="I599" s="148"/>
      <c r="J599" s="148"/>
      <c r="K599" s="148"/>
      <c r="L599" s="148"/>
      <c r="M599" s="148"/>
    </row>
    <row r="600" spans="3:13">
      <c r="C600" s="127"/>
      <c r="D600" s="127"/>
      <c r="E600" s="127"/>
      <c r="F600" s="148"/>
      <c r="G600" s="148"/>
      <c r="H600" s="148"/>
      <c r="I600" s="148"/>
      <c r="J600" s="148"/>
      <c r="K600" s="148"/>
      <c r="L600" s="148"/>
      <c r="M600" s="148"/>
    </row>
    <row r="601" spans="3:13">
      <c r="C601" s="127"/>
      <c r="D601" s="127"/>
      <c r="E601" s="127"/>
      <c r="F601" s="148"/>
      <c r="G601" s="148"/>
      <c r="H601" s="148"/>
      <c r="I601" s="148"/>
      <c r="J601" s="148"/>
      <c r="K601" s="148"/>
      <c r="L601" s="148"/>
      <c r="M601" s="148"/>
    </row>
    <row r="602" spans="3:13">
      <c r="C602" s="127"/>
      <c r="D602" s="127"/>
      <c r="E602" s="127"/>
      <c r="F602" s="148"/>
      <c r="G602" s="148"/>
      <c r="H602" s="148"/>
      <c r="I602" s="148"/>
      <c r="J602" s="148"/>
      <c r="K602" s="148"/>
      <c r="L602" s="148"/>
      <c r="M602" s="148"/>
    </row>
    <row r="603" spans="3:13">
      <c r="C603" s="127"/>
      <c r="D603" s="127"/>
      <c r="E603" s="127"/>
      <c r="F603" s="148"/>
      <c r="G603" s="148"/>
      <c r="H603" s="148"/>
      <c r="I603" s="148"/>
      <c r="J603" s="148"/>
      <c r="K603" s="148"/>
      <c r="L603" s="148"/>
      <c r="M603" s="148"/>
    </row>
    <row r="604" spans="3:13">
      <c r="C604" s="127"/>
      <c r="D604" s="127"/>
      <c r="E604" s="127"/>
      <c r="F604" s="148"/>
      <c r="G604" s="148"/>
      <c r="H604" s="148"/>
      <c r="I604" s="148"/>
      <c r="J604" s="148"/>
      <c r="K604" s="148"/>
      <c r="L604" s="148"/>
      <c r="M604" s="148"/>
    </row>
    <row r="605" spans="3:13">
      <c r="C605" s="127"/>
      <c r="D605" s="127"/>
      <c r="E605" s="127"/>
      <c r="F605" s="148"/>
      <c r="G605" s="148"/>
      <c r="H605" s="148"/>
      <c r="I605" s="148"/>
      <c r="J605" s="148"/>
      <c r="K605" s="148"/>
      <c r="L605" s="148"/>
      <c r="M605" s="148"/>
    </row>
  </sheetData>
  <mergeCells count="30">
    <mergeCell ref="E46:J46"/>
    <mergeCell ref="A47:J47"/>
    <mergeCell ref="A49:A51"/>
    <mergeCell ref="C49:F49"/>
    <mergeCell ref="G49:J49"/>
    <mergeCell ref="C50:C51"/>
    <mergeCell ref="G50:G51"/>
    <mergeCell ref="A90:B90"/>
    <mergeCell ref="J50:J51"/>
    <mergeCell ref="F50:F51"/>
    <mergeCell ref="B49:B51"/>
    <mergeCell ref="D50:D51"/>
    <mergeCell ref="E50:E51"/>
    <mergeCell ref="H50:H51"/>
    <mergeCell ref="I50:I51"/>
    <mergeCell ref="A45:B45"/>
    <mergeCell ref="B4:B6"/>
    <mergeCell ref="A4:A6"/>
    <mergeCell ref="C4:F4"/>
    <mergeCell ref="A2:J2"/>
    <mergeCell ref="D5:D6"/>
    <mergeCell ref="E5:E6"/>
    <mergeCell ref="F5:F6"/>
    <mergeCell ref="I5:I6"/>
    <mergeCell ref="J5:J6"/>
    <mergeCell ref="E1:J1"/>
    <mergeCell ref="G4:J4"/>
    <mergeCell ref="G5:G6"/>
    <mergeCell ref="H5:H6"/>
    <mergeCell ref="C5:C6"/>
  </mergeCells>
  <pageMargins left="0.98425196850393704" right="0.70866141732283472" top="0.98425196850393704" bottom="0.19685039370078741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68"/>
  <sheetViews>
    <sheetView zoomScale="70" zoomScaleNormal="70" workbookViewId="0">
      <selection activeCell="F22" sqref="F22"/>
    </sheetView>
  </sheetViews>
  <sheetFormatPr defaultRowHeight="17.25" customHeight="1"/>
  <cols>
    <col min="1" max="1" width="5.5703125" style="11" customWidth="1"/>
    <col min="2" max="2" width="76" style="15" customWidth="1"/>
    <col min="3" max="3" width="19.85546875" style="16" customWidth="1"/>
    <col min="4" max="7" width="19.85546875" style="17" customWidth="1"/>
    <col min="8" max="8" width="1.5703125" style="18" customWidth="1"/>
    <col min="9" max="9" width="5.5703125" style="11" customWidth="1"/>
    <col min="10" max="10" width="75.140625" style="15" customWidth="1"/>
    <col min="11" max="11" width="19.85546875" style="19" customWidth="1"/>
    <col min="12" max="13" width="19.5703125" style="17" customWidth="1"/>
    <col min="14" max="14" width="20" style="17" customWidth="1"/>
    <col min="15" max="15" width="19.5703125" style="17" customWidth="1"/>
    <col min="16" max="16" width="11.140625" style="17" customWidth="1"/>
    <col min="17" max="17" width="9.28515625" style="17" customWidth="1"/>
    <col min="18" max="18" width="10.42578125" style="17" customWidth="1"/>
    <col min="19" max="19" width="8.7109375" style="17" customWidth="1"/>
    <col min="20" max="20" width="7.140625" style="18" customWidth="1"/>
    <col min="21" max="21" width="5" style="11" customWidth="1"/>
    <col min="22" max="22" width="37.7109375" style="15" customWidth="1"/>
    <col min="23" max="23" width="21.7109375" style="19" customWidth="1"/>
    <col min="24" max="27" width="21.7109375" style="17" customWidth="1"/>
    <col min="28" max="28" width="5.5703125" style="18" customWidth="1"/>
    <col min="29" max="29" width="5" style="11" customWidth="1"/>
    <col min="30" max="30" width="37.7109375" style="15" customWidth="1"/>
    <col min="31" max="31" width="19.7109375" style="19" customWidth="1"/>
    <col min="32" max="32" width="16.5703125" style="17" customWidth="1"/>
    <col min="33" max="33" width="12.7109375" style="17" customWidth="1"/>
    <col min="34" max="34" width="14.7109375" style="17" customWidth="1"/>
    <col min="35" max="35" width="13.42578125" style="17" bestFit="1" customWidth="1"/>
    <col min="36" max="36" width="17.28515625" style="17" customWidth="1"/>
    <col min="37" max="37" width="18.5703125" style="17" customWidth="1"/>
    <col min="38" max="38" width="9.85546875" style="17" customWidth="1"/>
    <col min="39" max="39" width="11.5703125" style="18" customWidth="1"/>
    <col min="40" max="40" width="3.7109375" style="11" customWidth="1"/>
    <col min="41" max="41" width="46.42578125" style="15" customWidth="1"/>
    <col min="42" max="42" width="45.42578125" style="19" customWidth="1"/>
    <col min="43" max="46" width="12" style="17" customWidth="1"/>
    <col min="47" max="47" width="12.140625" style="17" customWidth="1"/>
    <col min="48" max="16384" width="9.140625" style="20"/>
  </cols>
  <sheetData>
    <row r="1" spans="1:47" s="1" customFormat="1" ht="17.25" customHeight="1">
      <c r="A1" s="37"/>
      <c r="B1" s="38"/>
      <c r="C1" s="39"/>
      <c r="D1" s="2"/>
      <c r="E1" s="2"/>
      <c r="F1" s="2"/>
      <c r="G1" s="94" t="s">
        <v>61</v>
      </c>
      <c r="H1" s="40"/>
      <c r="I1" s="37"/>
      <c r="J1" s="38"/>
      <c r="K1" s="39"/>
      <c r="L1" s="2"/>
      <c r="M1" s="2"/>
      <c r="N1" s="2"/>
      <c r="O1" s="94" t="s">
        <v>118</v>
      </c>
      <c r="P1" s="2"/>
      <c r="Q1" s="2"/>
      <c r="R1" s="2"/>
      <c r="S1" s="2"/>
      <c r="T1" s="41"/>
      <c r="U1" s="37"/>
      <c r="V1" s="38"/>
      <c r="W1" s="5"/>
      <c r="X1" s="2"/>
      <c r="Y1" s="2"/>
      <c r="Z1" s="2"/>
      <c r="AA1" s="2"/>
      <c r="AB1" s="41"/>
      <c r="AC1" s="37"/>
      <c r="AD1" s="38"/>
      <c r="AE1" s="5"/>
      <c r="AF1" s="2"/>
      <c r="AG1" s="2"/>
      <c r="AH1" s="2"/>
      <c r="AI1" s="2"/>
      <c r="AJ1" s="2"/>
      <c r="AK1" s="2"/>
      <c r="AL1" s="2"/>
      <c r="AM1" s="41"/>
      <c r="AN1" s="37"/>
      <c r="AO1" s="38"/>
      <c r="AP1" s="5"/>
      <c r="AQ1" s="2"/>
      <c r="AR1" s="2"/>
      <c r="AS1" s="2"/>
      <c r="AT1" s="2"/>
      <c r="AU1" s="2"/>
    </row>
    <row r="2" spans="1:47" ht="21" customHeight="1">
      <c r="A2" s="435" t="s">
        <v>131</v>
      </c>
      <c r="B2" s="435"/>
      <c r="C2" s="435"/>
      <c r="D2" s="435"/>
      <c r="E2" s="435"/>
      <c r="F2" s="435"/>
      <c r="G2" s="435"/>
      <c r="H2" s="9"/>
      <c r="I2" s="435" t="s">
        <v>126</v>
      </c>
      <c r="J2" s="435"/>
      <c r="K2" s="435"/>
      <c r="L2" s="435"/>
      <c r="M2" s="435"/>
      <c r="N2" s="435"/>
      <c r="O2" s="435"/>
    </row>
    <row r="3" spans="1:47" ht="21" customHeight="1" thickBot="1">
      <c r="A3" s="10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0"/>
      <c r="O3" s="10"/>
    </row>
    <row r="4" spans="1:47" s="8" customFormat="1" ht="99.75" thickBot="1">
      <c r="A4" s="71" t="s">
        <v>43</v>
      </c>
      <c r="B4" s="71" t="s">
        <v>0</v>
      </c>
      <c r="C4" s="69" t="s">
        <v>62</v>
      </c>
      <c r="D4" s="98" t="s">
        <v>58</v>
      </c>
      <c r="E4" s="99" t="s">
        <v>1</v>
      </c>
      <c r="F4" s="98" t="s">
        <v>2</v>
      </c>
      <c r="G4" s="100" t="s">
        <v>3</v>
      </c>
      <c r="H4" s="22"/>
      <c r="I4" s="21" t="s">
        <v>43</v>
      </c>
      <c r="J4" s="47" t="s">
        <v>0</v>
      </c>
      <c r="K4" s="21" t="s">
        <v>63</v>
      </c>
      <c r="L4" s="101" t="s">
        <v>58</v>
      </c>
      <c r="M4" s="101" t="s">
        <v>1</v>
      </c>
      <c r="N4" s="101" t="s">
        <v>2</v>
      </c>
      <c r="O4" s="101" t="s">
        <v>3</v>
      </c>
      <c r="P4" s="7"/>
      <c r="Q4" s="7"/>
      <c r="R4" s="7"/>
      <c r="S4" s="7"/>
      <c r="T4" s="23"/>
      <c r="U4" s="11"/>
      <c r="V4" s="15"/>
      <c r="W4" s="6"/>
      <c r="X4" s="7"/>
      <c r="Y4" s="7"/>
      <c r="Z4" s="7"/>
      <c r="AA4" s="7"/>
      <c r="AB4" s="23"/>
      <c r="AC4" s="11"/>
      <c r="AD4" s="15"/>
      <c r="AE4" s="6"/>
      <c r="AF4" s="7"/>
      <c r="AG4" s="7"/>
      <c r="AH4" s="7"/>
      <c r="AI4" s="7"/>
      <c r="AJ4" s="7"/>
      <c r="AK4" s="7"/>
      <c r="AL4" s="7"/>
      <c r="AM4" s="23"/>
      <c r="AN4" s="11"/>
      <c r="AO4" s="15"/>
      <c r="AP4" s="6"/>
      <c r="AQ4" s="7"/>
      <c r="AR4" s="7"/>
      <c r="AS4" s="7"/>
      <c r="AT4" s="7"/>
      <c r="AU4" s="7"/>
    </row>
    <row r="5" spans="1:47" s="8" customFormat="1" ht="19.5" customHeight="1" thickTop="1">
      <c r="A5" s="118">
        <v>1</v>
      </c>
      <c r="B5" s="131" t="s">
        <v>38</v>
      </c>
      <c r="C5" s="68">
        <f>D5+E5+F5+G5</f>
        <v>24517</v>
      </c>
      <c r="D5" s="43">
        <f>'Детальна структура '!C6</f>
        <v>1023.7</v>
      </c>
      <c r="E5" s="43">
        <f>'Детальна структура '!L6</f>
        <v>13768.699999999999</v>
      </c>
      <c r="F5" s="43">
        <f>'Детальна структура '!Y6</f>
        <v>1364.8</v>
      </c>
      <c r="G5" s="42">
        <f>'Детальна структура '!AG6</f>
        <v>8359.7999999999993</v>
      </c>
      <c r="H5" s="24"/>
      <c r="I5" s="118">
        <v>1</v>
      </c>
      <c r="J5" s="131" t="s">
        <v>38</v>
      </c>
      <c r="K5" s="68">
        <f>SUM(L5:O5)</f>
        <v>9215.7999999999993</v>
      </c>
      <c r="L5" s="43">
        <f>'Детальна структура '!C52</f>
        <v>423.4</v>
      </c>
      <c r="M5" s="43">
        <f>'Детальна структура '!L52</f>
        <v>6179.5</v>
      </c>
      <c r="N5" s="43">
        <f>'Детальна структура '!Y52</f>
        <v>63.3</v>
      </c>
      <c r="O5" s="42">
        <f>'Детальна структура '!AG52</f>
        <v>2549.6000000000004</v>
      </c>
      <c r="P5" s="7"/>
      <c r="Q5" s="7"/>
      <c r="R5" s="7"/>
      <c r="S5" s="7"/>
      <c r="T5" s="23"/>
      <c r="U5" s="11"/>
      <c r="V5" s="15"/>
      <c r="W5" s="6"/>
      <c r="X5" s="7"/>
      <c r="Y5" s="7"/>
      <c r="Z5" s="7"/>
      <c r="AA5" s="7"/>
      <c r="AB5" s="23"/>
      <c r="AC5" s="11"/>
      <c r="AD5" s="15"/>
      <c r="AE5" s="6"/>
      <c r="AF5" s="7"/>
      <c r="AG5" s="7"/>
      <c r="AH5" s="7"/>
      <c r="AI5" s="7"/>
      <c r="AJ5" s="7"/>
      <c r="AK5" s="7"/>
      <c r="AL5" s="7"/>
      <c r="AM5" s="23"/>
      <c r="AN5" s="11"/>
      <c r="AO5" s="15"/>
      <c r="AP5" s="6"/>
      <c r="AQ5" s="7"/>
      <c r="AR5" s="7"/>
      <c r="AS5" s="7"/>
      <c r="AT5" s="7"/>
      <c r="AU5" s="7"/>
    </row>
    <row r="6" spans="1:47" s="8" customFormat="1" ht="19.5" customHeight="1">
      <c r="A6" s="120">
        <v>2</v>
      </c>
      <c r="B6" s="139" t="s">
        <v>26</v>
      </c>
      <c r="C6" s="68">
        <f>SUM(D6:G6)</f>
        <v>217087.69999999998</v>
      </c>
      <c r="D6" s="43">
        <f>'Детальна структура '!C7</f>
        <v>86810.299999999988</v>
      </c>
      <c r="E6" s="43">
        <f>'Детальна структура '!L7</f>
        <v>109370.20000000001</v>
      </c>
      <c r="F6" s="43">
        <f>'Детальна структура '!Y7</f>
        <v>2833.7999999999997</v>
      </c>
      <c r="G6" s="42">
        <f>'Детальна структура '!AG7</f>
        <v>18073.399999999998</v>
      </c>
      <c r="H6" s="24"/>
      <c r="I6" s="120">
        <v>2</v>
      </c>
      <c r="J6" s="139" t="s">
        <v>26</v>
      </c>
      <c r="K6" s="68">
        <f>SUM(L6:O6)</f>
        <v>65580.2</v>
      </c>
      <c r="L6" s="43">
        <f>'Детальна структура '!C53</f>
        <v>27592.5</v>
      </c>
      <c r="M6" s="43">
        <f>'Детальна структура '!L53</f>
        <v>28669.7</v>
      </c>
      <c r="N6" s="43">
        <f>'Детальна структура '!Y53</f>
        <v>322.40000000000003</v>
      </c>
      <c r="O6" s="42">
        <f>'Детальна структура '!AG53</f>
        <v>8995.6</v>
      </c>
    </row>
    <row r="7" spans="1:47" s="8" customFormat="1" ht="19.5" customHeight="1">
      <c r="A7" s="120">
        <v>3</v>
      </c>
      <c r="B7" s="140" t="s">
        <v>7</v>
      </c>
      <c r="C7" s="68">
        <f>SUM(D7:G7)</f>
        <v>266994</v>
      </c>
      <c r="D7" s="43">
        <v>45201.4</v>
      </c>
      <c r="E7" s="43">
        <v>151122.5</v>
      </c>
      <c r="F7" s="43">
        <v>7350.9</v>
      </c>
      <c r="G7" s="42">
        <v>63319.199999999997</v>
      </c>
      <c r="H7" s="24"/>
      <c r="I7" s="120">
        <v>3</v>
      </c>
      <c r="J7" s="140" t="s">
        <v>7</v>
      </c>
      <c r="K7" s="68">
        <f>SUM(L7:O7)</f>
        <v>94719.6</v>
      </c>
      <c r="L7" s="43">
        <f>'Детальна структура '!C54</f>
        <v>30709.200000000001</v>
      </c>
      <c r="M7" s="43">
        <f>'Детальна структура '!L54</f>
        <v>42587.8</v>
      </c>
      <c r="N7" s="43">
        <f>'Детальна структура '!Y54</f>
        <v>851.2</v>
      </c>
      <c r="O7" s="42">
        <f>'Детальна структура '!AG54</f>
        <v>20571.400000000001</v>
      </c>
      <c r="P7" s="7"/>
      <c r="Q7" s="7"/>
      <c r="R7" s="7"/>
      <c r="S7" s="7"/>
      <c r="T7" s="23"/>
      <c r="U7" s="11"/>
      <c r="V7" s="15"/>
      <c r="W7" s="6"/>
      <c r="X7" s="7"/>
      <c r="Y7" s="7"/>
      <c r="Z7" s="7"/>
      <c r="AA7" s="7"/>
      <c r="AB7" s="23"/>
      <c r="AC7" s="11"/>
      <c r="AD7" s="15"/>
      <c r="AE7" s="6"/>
      <c r="AF7" s="7"/>
      <c r="AG7" s="7"/>
      <c r="AH7" s="7"/>
      <c r="AI7" s="7"/>
      <c r="AJ7" s="7"/>
      <c r="AK7" s="7"/>
      <c r="AL7" s="7"/>
      <c r="AM7" s="23"/>
      <c r="AN7" s="11"/>
      <c r="AO7" s="15"/>
      <c r="AP7" s="6"/>
      <c r="AQ7" s="7"/>
      <c r="AR7" s="7"/>
      <c r="AS7" s="7"/>
      <c r="AT7" s="7"/>
      <c r="AU7" s="7"/>
    </row>
    <row r="8" spans="1:47" s="8" customFormat="1" ht="19.5" customHeight="1">
      <c r="A8" s="118">
        <v>4</v>
      </c>
      <c r="B8" s="140" t="s">
        <v>66</v>
      </c>
      <c r="C8" s="68">
        <v>526069</v>
      </c>
      <c r="D8" s="43">
        <v>26178</v>
      </c>
      <c r="E8" s="43">
        <v>426611</v>
      </c>
      <c r="F8" s="43">
        <v>7249</v>
      </c>
      <c r="G8" s="42">
        <v>66031</v>
      </c>
      <c r="H8" s="24"/>
      <c r="I8" s="118">
        <v>5</v>
      </c>
      <c r="J8" s="140" t="s">
        <v>66</v>
      </c>
      <c r="K8" s="68">
        <v>219163</v>
      </c>
      <c r="L8" s="43">
        <v>17201</v>
      </c>
      <c r="M8" s="43">
        <v>171322</v>
      </c>
      <c r="N8" s="43">
        <v>369</v>
      </c>
      <c r="O8" s="42">
        <v>30271</v>
      </c>
      <c r="P8" s="7"/>
      <c r="Q8" s="7"/>
      <c r="R8" s="7"/>
      <c r="S8" s="7"/>
      <c r="T8" s="23"/>
      <c r="U8" s="11"/>
      <c r="V8" s="15"/>
      <c r="W8" s="6"/>
      <c r="X8" s="7"/>
      <c r="Y8" s="7"/>
      <c r="Z8" s="7"/>
      <c r="AA8" s="7"/>
      <c r="AB8" s="23"/>
      <c r="AC8" s="11"/>
      <c r="AD8" s="15"/>
      <c r="AE8" s="6"/>
      <c r="AF8" s="7"/>
      <c r="AG8" s="7"/>
      <c r="AH8" s="7"/>
      <c r="AI8" s="7"/>
      <c r="AJ8" s="7"/>
      <c r="AK8" s="7"/>
      <c r="AL8" s="7"/>
      <c r="AM8" s="23"/>
      <c r="AN8" s="11"/>
      <c r="AO8" s="15"/>
      <c r="AP8" s="6"/>
      <c r="AQ8" s="7"/>
      <c r="AR8" s="7"/>
      <c r="AS8" s="7"/>
      <c r="AT8" s="7"/>
      <c r="AU8" s="7"/>
    </row>
    <row r="9" spans="1:47" s="8" customFormat="1" ht="19.5" customHeight="1">
      <c r="A9" s="120">
        <v>5</v>
      </c>
      <c r="B9" s="140" t="s">
        <v>17</v>
      </c>
      <c r="C9" s="68">
        <v>102616.6</v>
      </c>
      <c r="D9" s="43">
        <v>3736.6</v>
      </c>
      <c r="E9" s="43">
        <v>75388.7</v>
      </c>
      <c r="F9" s="43">
        <v>1704.4</v>
      </c>
      <c r="G9" s="42">
        <v>21786.9</v>
      </c>
      <c r="H9" s="24"/>
      <c r="I9" s="120">
        <v>6</v>
      </c>
      <c r="J9" s="140" t="s">
        <v>17</v>
      </c>
      <c r="K9" s="68">
        <v>46531.8</v>
      </c>
      <c r="L9" s="43">
        <v>3240.1</v>
      </c>
      <c r="M9" s="43">
        <v>33868.400000000001</v>
      </c>
      <c r="N9" s="43">
        <v>48.2</v>
      </c>
      <c r="O9" s="42">
        <v>9375.1</v>
      </c>
      <c r="P9" s="7"/>
      <c r="Q9" s="7"/>
      <c r="R9" s="7"/>
      <c r="S9" s="7"/>
      <c r="T9" s="23"/>
      <c r="U9" s="11"/>
      <c r="V9" s="15"/>
      <c r="W9" s="6"/>
      <c r="X9" s="7"/>
      <c r="Y9" s="7"/>
      <c r="Z9" s="7"/>
      <c r="AA9" s="7"/>
      <c r="AB9" s="23"/>
      <c r="AC9" s="11"/>
      <c r="AD9" s="15"/>
      <c r="AE9" s="6"/>
      <c r="AF9" s="7"/>
      <c r="AG9" s="7"/>
      <c r="AH9" s="7"/>
      <c r="AI9" s="7"/>
      <c r="AJ9" s="7"/>
      <c r="AK9" s="7"/>
      <c r="AL9" s="7"/>
      <c r="AM9" s="23"/>
      <c r="AN9" s="11"/>
      <c r="AO9" s="15"/>
      <c r="AP9" s="6"/>
      <c r="AQ9" s="7"/>
      <c r="AR9" s="7"/>
      <c r="AS9" s="7"/>
      <c r="AT9" s="7"/>
      <c r="AU9" s="7"/>
    </row>
    <row r="10" spans="1:47" s="8" customFormat="1" ht="19.5" customHeight="1">
      <c r="A10" s="120">
        <v>6</v>
      </c>
      <c r="B10" s="140" t="s">
        <v>25</v>
      </c>
      <c r="C10" s="68">
        <v>50915.4</v>
      </c>
      <c r="D10" s="43">
        <v>82.2</v>
      </c>
      <c r="E10" s="43">
        <v>9796.7999999999993</v>
      </c>
      <c r="F10" s="43">
        <v>5532.2</v>
      </c>
      <c r="G10" s="42">
        <v>35504.199999999997</v>
      </c>
      <c r="H10" s="24"/>
      <c r="I10" s="120">
        <v>7</v>
      </c>
      <c r="J10" s="140" t="s">
        <v>25</v>
      </c>
      <c r="K10" s="68">
        <v>1308.4000000000001</v>
      </c>
      <c r="L10" s="43">
        <v>0</v>
      </c>
      <c r="M10" s="43">
        <v>1293.7</v>
      </c>
      <c r="N10" s="43">
        <v>0</v>
      </c>
      <c r="O10" s="42">
        <v>14.7</v>
      </c>
      <c r="P10" s="7"/>
      <c r="Q10" s="7"/>
      <c r="R10" s="7"/>
      <c r="S10" s="7"/>
      <c r="T10" s="23"/>
      <c r="U10" s="11"/>
      <c r="V10" s="15"/>
      <c r="W10" s="6"/>
      <c r="X10" s="7"/>
      <c r="Y10" s="7"/>
      <c r="Z10" s="7"/>
      <c r="AA10" s="7"/>
      <c r="AB10" s="23"/>
      <c r="AC10" s="11"/>
      <c r="AD10" s="15"/>
      <c r="AE10" s="6"/>
      <c r="AF10" s="7"/>
      <c r="AG10" s="7"/>
      <c r="AH10" s="7"/>
      <c r="AI10" s="7"/>
      <c r="AJ10" s="7"/>
      <c r="AK10" s="7"/>
      <c r="AL10" s="7"/>
      <c r="AM10" s="23"/>
      <c r="AN10" s="11"/>
      <c r="AO10" s="15"/>
      <c r="AP10" s="6"/>
      <c r="AQ10" s="7"/>
      <c r="AR10" s="7"/>
      <c r="AS10" s="7"/>
      <c r="AT10" s="7"/>
      <c r="AU10" s="7"/>
    </row>
    <row r="11" spans="1:47" s="8" customFormat="1" ht="19.5" customHeight="1">
      <c r="A11" s="118">
        <v>7</v>
      </c>
      <c r="B11" s="140" t="s">
        <v>57</v>
      </c>
      <c r="C11" s="68">
        <v>19409</v>
      </c>
      <c r="D11" s="43">
        <v>3.5</v>
      </c>
      <c r="E11" s="43">
        <v>19260.900000000001</v>
      </c>
      <c r="F11" s="43">
        <v>144.6</v>
      </c>
      <c r="G11" s="42">
        <v>0</v>
      </c>
      <c r="H11" s="24"/>
      <c r="I11" s="118">
        <v>8</v>
      </c>
      <c r="J11" s="140" t="s">
        <v>57</v>
      </c>
      <c r="K11" s="68">
        <v>5524</v>
      </c>
      <c r="L11" s="43">
        <v>0</v>
      </c>
      <c r="M11" s="43">
        <v>5506.6</v>
      </c>
      <c r="N11" s="43">
        <v>17.399999999999999</v>
      </c>
      <c r="O11" s="42">
        <v>0</v>
      </c>
      <c r="P11" s="7"/>
      <c r="Q11" s="7"/>
      <c r="R11" s="7"/>
      <c r="S11" s="7"/>
      <c r="T11" s="23"/>
      <c r="U11" s="11"/>
      <c r="V11" s="15"/>
      <c r="W11" s="6"/>
      <c r="X11" s="7"/>
      <c r="Y11" s="7"/>
      <c r="Z11" s="7"/>
      <c r="AA11" s="7"/>
      <c r="AB11" s="23"/>
      <c r="AC11" s="11"/>
      <c r="AD11" s="15"/>
      <c r="AE11" s="6"/>
      <c r="AF11" s="7"/>
      <c r="AG11" s="7"/>
      <c r="AH11" s="7"/>
      <c r="AI11" s="7"/>
      <c r="AJ11" s="7"/>
      <c r="AK11" s="7"/>
      <c r="AL11" s="7"/>
      <c r="AM11" s="23"/>
      <c r="AN11" s="11"/>
      <c r="AO11" s="15"/>
      <c r="AP11" s="6"/>
      <c r="AQ11" s="7"/>
      <c r="AR11" s="7"/>
      <c r="AS11" s="7"/>
      <c r="AT11" s="7"/>
      <c r="AU11" s="7"/>
    </row>
    <row r="12" spans="1:47" s="8" customFormat="1" ht="19.5" customHeight="1">
      <c r="A12" s="120">
        <v>8</v>
      </c>
      <c r="B12" s="140" t="s">
        <v>19</v>
      </c>
      <c r="C12" s="68">
        <v>56208.3</v>
      </c>
      <c r="D12" s="43">
        <v>1531.2</v>
      </c>
      <c r="E12" s="43">
        <v>2142.6</v>
      </c>
      <c r="F12" s="43">
        <v>826.5</v>
      </c>
      <c r="G12" s="42">
        <v>51708</v>
      </c>
      <c r="H12" s="24"/>
      <c r="I12" s="118">
        <v>9</v>
      </c>
      <c r="J12" s="140" t="s">
        <v>19</v>
      </c>
      <c r="K12" s="68">
        <v>5320.4</v>
      </c>
      <c r="L12" s="43">
        <v>137.30000000000001</v>
      </c>
      <c r="M12" s="43">
        <v>185.1</v>
      </c>
      <c r="N12" s="43">
        <v>0</v>
      </c>
      <c r="O12" s="42">
        <v>4998</v>
      </c>
      <c r="P12" s="7"/>
      <c r="Q12" s="7"/>
      <c r="R12" s="7"/>
      <c r="S12" s="7"/>
      <c r="T12" s="23"/>
      <c r="U12" s="11"/>
      <c r="V12" s="15"/>
      <c r="W12" s="6"/>
      <c r="X12" s="7"/>
      <c r="Y12" s="7"/>
      <c r="Z12" s="7"/>
      <c r="AA12" s="7"/>
      <c r="AB12" s="23"/>
      <c r="AC12" s="11"/>
      <c r="AD12" s="15"/>
      <c r="AE12" s="6"/>
      <c r="AF12" s="7"/>
      <c r="AG12" s="7"/>
      <c r="AH12" s="7"/>
      <c r="AI12" s="7"/>
      <c r="AJ12" s="7"/>
      <c r="AK12" s="7"/>
      <c r="AL12" s="7"/>
      <c r="AM12" s="23"/>
      <c r="AN12" s="11"/>
      <c r="AO12" s="15"/>
      <c r="AP12" s="6"/>
      <c r="AQ12" s="7"/>
      <c r="AR12" s="7"/>
      <c r="AS12" s="7"/>
      <c r="AT12" s="7"/>
      <c r="AU12" s="7"/>
    </row>
    <row r="13" spans="1:47" s="8" customFormat="1" ht="19.5" customHeight="1">
      <c r="A13" s="120">
        <v>9</v>
      </c>
      <c r="B13" s="140" t="s">
        <v>20</v>
      </c>
      <c r="C13" s="68">
        <v>127426.8</v>
      </c>
      <c r="D13" s="43">
        <v>10236.6</v>
      </c>
      <c r="E13" s="43">
        <v>74573.600000000006</v>
      </c>
      <c r="F13" s="43">
        <v>5270.4</v>
      </c>
      <c r="G13" s="42">
        <v>37346.199999999997</v>
      </c>
      <c r="H13" s="24"/>
      <c r="I13" s="120">
        <v>10</v>
      </c>
      <c r="J13" s="140" t="s">
        <v>20</v>
      </c>
      <c r="K13" s="68">
        <v>24490.799999999999</v>
      </c>
      <c r="L13" s="43">
        <v>41.6</v>
      </c>
      <c r="M13" s="43">
        <v>11100.3</v>
      </c>
      <c r="N13" s="43">
        <v>127.1</v>
      </c>
      <c r="O13" s="42">
        <v>13221.8</v>
      </c>
      <c r="P13" s="7"/>
      <c r="Q13" s="7"/>
      <c r="R13" s="7"/>
      <c r="S13" s="7"/>
      <c r="T13" s="23"/>
      <c r="U13" s="11"/>
      <c r="V13" s="15"/>
      <c r="W13" s="6"/>
      <c r="X13" s="7"/>
      <c r="Y13" s="7"/>
      <c r="Z13" s="7"/>
      <c r="AA13" s="7"/>
      <c r="AB13" s="23"/>
      <c r="AC13" s="11"/>
      <c r="AD13" s="15"/>
      <c r="AE13" s="6"/>
      <c r="AF13" s="7"/>
      <c r="AG13" s="7"/>
      <c r="AH13" s="7"/>
      <c r="AI13" s="7"/>
      <c r="AJ13" s="7"/>
      <c r="AK13" s="7"/>
      <c r="AL13" s="7"/>
      <c r="AM13" s="23"/>
      <c r="AN13" s="11"/>
      <c r="AO13" s="15"/>
      <c r="AP13" s="6"/>
      <c r="AQ13" s="7"/>
      <c r="AR13" s="7"/>
      <c r="AS13" s="7"/>
      <c r="AT13" s="7"/>
      <c r="AU13" s="7"/>
    </row>
    <row r="14" spans="1:47" s="8" customFormat="1" ht="19.5" customHeight="1">
      <c r="A14" s="118">
        <v>10</v>
      </c>
      <c r="B14" s="140" t="s">
        <v>65</v>
      </c>
      <c r="C14" s="68">
        <v>222870.9</v>
      </c>
      <c r="D14" s="43">
        <v>31976.6</v>
      </c>
      <c r="E14" s="43">
        <v>109902.2</v>
      </c>
      <c r="F14" s="43">
        <v>4548.3999999999996</v>
      </c>
      <c r="G14" s="42">
        <v>76443.7</v>
      </c>
      <c r="H14" s="24"/>
      <c r="I14" s="120">
        <v>11</v>
      </c>
      <c r="J14" s="140" t="s">
        <v>65</v>
      </c>
      <c r="K14" s="68">
        <v>110470.6</v>
      </c>
      <c r="L14" s="43">
        <v>25698.400000000001</v>
      </c>
      <c r="M14" s="43">
        <v>47584.4</v>
      </c>
      <c r="N14" s="43">
        <v>572.6</v>
      </c>
      <c r="O14" s="42">
        <v>36615.199999999997</v>
      </c>
      <c r="P14" s="7"/>
      <c r="Q14" s="7"/>
      <c r="R14" s="7"/>
      <c r="S14" s="7"/>
      <c r="T14" s="23"/>
      <c r="U14" s="11"/>
      <c r="V14" s="15"/>
      <c r="W14" s="6"/>
      <c r="X14" s="7"/>
      <c r="Y14" s="7"/>
      <c r="Z14" s="7"/>
      <c r="AA14" s="7"/>
      <c r="AB14" s="23"/>
      <c r="AC14" s="11"/>
      <c r="AD14" s="15"/>
      <c r="AE14" s="6"/>
      <c r="AF14" s="7"/>
      <c r="AG14" s="7"/>
      <c r="AH14" s="7"/>
      <c r="AI14" s="7"/>
      <c r="AJ14" s="7"/>
      <c r="AK14" s="7"/>
      <c r="AL14" s="7"/>
      <c r="AM14" s="23"/>
      <c r="AN14" s="11"/>
      <c r="AO14" s="15"/>
      <c r="AP14" s="6"/>
      <c r="AQ14" s="7"/>
      <c r="AR14" s="7"/>
      <c r="AS14" s="7"/>
      <c r="AT14" s="7"/>
      <c r="AU14" s="7"/>
    </row>
    <row r="15" spans="1:47" s="8" customFormat="1" ht="19.5" customHeight="1">
      <c r="A15" s="120">
        <v>11</v>
      </c>
      <c r="B15" s="140" t="s">
        <v>64</v>
      </c>
      <c r="C15" s="68">
        <v>80384.899999999994</v>
      </c>
      <c r="D15" s="43">
        <v>755</v>
      </c>
      <c r="E15" s="43">
        <v>47464.7</v>
      </c>
      <c r="F15" s="43">
        <v>431</v>
      </c>
      <c r="G15" s="42">
        <v>31734.2</v>
      </c>
      <c r="H15" s="24"/>
      <c r="I15" s="118">
        <v>12</v>
      </c>
      <c r="J15" s="140" t="s">
        <v>64</v>
      </c>
      <c r="K15" s="68">
        <v>10124.6</v>
      </c>
      <c r="L15" s="43">
        <v>22.4</v>
      </c>
      <c r="M15" s="43">
        <v>2344.1999999999998</v>
      </c>
      <c r="N15" s="43">
        <v>4</v>
      </c>
      <c r="O15" s="42">
        <v>7754</v>
      </c>
      <c r="P15" s="7"/>
      <c r="Q15" s="7"/>
      <c r="R15" s="7"/>
      <c r="S15" s="7"/>
      <c r="T15" s="23"/>
      <c r="U15" s="11"/>
      <c r="V15" s="15"/>
      <c r="W15" s="6"/>
      <c r="X15" s="7"/>
      <c r="Y15" s="7"/>
      <c r="Z15" s="7"/>
      <c r="AA15" s="7"/>
      <c r="AB15" s="23"/>
      <c r="AC15" s="11"/>
      <c r="AD15" s="15"/>
      <c r="AE15" s="6"/>
      <c r="AF15" s="7"/>
      <c r="AG15" s="7"/>
      <c r="AH15" s="7"/>
      <c r="AI15" s="7"/>
      <c r="AJ15" s="7"/>
      <c r="AK15" s="7"/>
      <c r="AL15" s="7"/>
      <c r="AM15" s="23"/>
      <c r="AN15" s="11"/>
      <c r="AO15" s="15"/>
      <c r="AP15" s="6"/>
      <c r="AQ15" s="7"/>
      <c r="AR15" s="7"/>
      <c r="AS15" s="7"/>
      <c r="AT15" s="7"/>
      <c r="AU15" s="7"/>
    </row>
    <row r="16" spans="1:47" s="8" customFormat="1" ht="19.5" customHeight="1">
      <c r="A16" s="120">
        <v>12</v>
      </c>
      <c r="B16" s="140" t="s">
        <v>27</v>
      </c>
      <c r="C16" s="68">
        <v>66342</v>
      </c>
      <c r="D16" s="43">
        <v>2102.1</v>
      </c>
      <c r="E16" s="43">
        <v>5332.5</v>
      </c>
      <c r="F16" s="43">
        <v>1242.9000000000001</v>
      </c>
      <c r="G16" s="42">
        <v>57664.5</v>
      </c>
      <c r="H16" s="24"/>
      <c r="I16" s="118">
        <v>13</v>
      </c>
      <c r="J16" s="140" t="s">
        <v>27</v>
      </c>
      <c r="K16" s="68">
        <v>20727.8</v>
      </c>
      <c r="L16" s="43">
        <v>375.2</v>
      </c>
      <c r="M16" s="43">
        <v>1880.9</v>
      </c>
      <c r="N16" s="43">
        <v>114.8</v>
      </c>
      <c r="O16" s="42">
        <v>18356.900000000001</v>
      </c>
      <c r="P16" s="7"/>
      <c r="Q16" s="7"/>
      <c r="R16" s="7"/>
      <c r="S16" s="7"/>
      <c r="T16" s="23"/>
      <c r="U16" s="11"/>
      <c r="V16" s="15"/>
      <c r="W16" s="6"/>
      <c r="X16" s="7"/>
      <c r="Y16" s="7"/>
      <c r="Z16" s="7"/>
      <c r="AA16" s="7"/>
      <c r="AB16" s="23"/>
      <c r="AC16" s="11"/>
      <c r="AD16" s="15"/>
      <c r="AE16" s="6"/>
      <c r="AF16" s="7"/>
      <c r="AG16" s="7"/>
      <c r="AH16" s="7"/>
      <c r="AI16" s="7"/>
      <c r="AJ16" s="7"/>
      <c r="AK16" s="7"/>
      <c r="AL16" s="7"/>
      <c r="AM16" s="23"/>
      <c r="AN16" s="11"/>
      <c r="AO16" s="15"/>
      <c r="AP16" s="6"/>
      <c r="AQ16" s="7"/>
      <c r="AR16" s="7"/>
      <c r="AS16" s="7"/>
      <c r="AT16" s="7"/>
      <c r="AU16" s="7"/>
    </row>
    <row r="17" spans="1:47" s="8" customFormat="1" ht="19.5" customHeight="1">
      <c r="A17" s="118">
        <v>13</v>
      </c>
      <c r="B17" s="140" t="s">
        <v>14</v>
      </c>
      <c r="C17" s="68">
        <v>159729.1</v>
      </c>
      <c r="D17" s="43">
        <v>11948.1</v>
      </c>
      <c r="E17" s="43">
        <v>90853.2</v>
      </c>
      <c r="F17" s="43">
        <v>2709.6</v>
      </c>
      <c r="G17" s="42">
        <v>54218.2</v>
      </c>
      <c r="H17" s="24"/>
      <c r="I17" s="120">
        <v>14</v>
      </c>
      <c r="J17" s="140" t="s">
        <v>14</v>
      </c>
      <c r="K17" s="68">
        <v>21252.3</v>
      </c>
      <c r="L17" s="43">
        <v>5979.2</v>
      </c>
      <c r="M17" s="43">
        <v>6512.1</v>
      </c>
      <c r="N17" s="43">
        <v>0</v>
      </c>
      <c r="O17" s="42">
        <v>8761</v>
      </c>
      <c r="P17" s="7"/>
      <c r="Q17" s="7"/>
      <c r="R17" s="7"/>
      <c r="S17" s="7"/>
      <c r="T17" s="23"/>
      <c r="U17" s="11"/>
      <c r="V17" s="15"/>
      <c r="W17" s="6"/>
      <c r="X17" s="7"/>
      <c r="Y17" s="7"/>
      <c r="Z17" s="7"/>
      <c r="AA17" s="7"/>
      <c r="AB17" s="23"/>
      <c r="AC17" s="11"/>
      <c r="AD17" s="15"/>
      <c r="AE17" s="6"/>
      <c r="AF17" s="7"/>
      <c r="AG17" s="7"/>
      <c r="AH17" s="7"/>
      <c r="AI17" s="7"/>
      <c r="AJ17" s="7"/>
      <c r="AK17" s="7"/>
      <c r="AL17" s="7"/>
      <c r="AM17" s="23"/>
      <c r="AN17" s="11"/>
      <c r="AO17" s="15"/>
      <c r="AP17" s="6"/>
      <c r="AQ17" s="7"/>
      <c r="AR17" s="7"/>
      <c r="AS17" s="7"/>
      <c r="AT17" s="7"/>
      <c r="AU17" s="7"/>
    </row>
    <row r="18" spans="1:47" s="8" customFormat="1" ht="19.5" customHeight="1">
      <c r="A18" s="120">
        <v>14</v>
      </c>
      <c r="B18" s="140" t="s">
        <v>22</v>
      </c>
      <c r="C18" s="68">
        <f>D18+E18+F18+G18</f>
        <v>52322.399999999994</v>
      </c>
      <c r="D18" s="43">
        <f>'Детальна структура '!C20</f>
        <v>5031.8999999999996</v>
      </c>
      <c r="E18" s="43">
        <f>'Детальна структура '!L20</f>
        <v>27563.600000000002</v>
      </c>
      <c r="F18" s="43">
        <f>'Детальна структура '!Y20</f>
        <v>1414.6</v>
      </c>
      <c r="G18" s="42">
        <f>'Детальна структура '!AG20</f>
        <v>18312.299999999996</v>
      </c>
      <c r="H18" s="24"/>
      <c r="I18" s="120">
        <v>15</v>
      </c>
      <c r="J18" s="140" t="s">
        <v>22</v>
      </c>
      <c r="K18" s="68">
        <f>L18+M18+N18+O18</f>
        <v>18070.900000000001</v>
      </c>
      <c r="L18" s="43">
        <f>'Детальна структура '!C67</f>
        <v>3284.2999999999997</v>
      </c>
      <c r="M18" s="43">
        <f>'Детальна структура '!L67</f>
        <v>9827.2000000000007</v>
      </c>
      <c r="N18" s="43">
        <f>'Детальна структура '!Y67</f>
        <v>0</v>
      </c>
      <c r="O18" s="42">
        <f>'Детальна структура '!AG67</f>
        <v>4959.4000000000005</v>
      </c>
      <c r="P18" s="7"/>
      <c r="Q18" s="7"/>
      <c r="R18" s="7"/>
      <c r="S18" s="7"/>
      <c r="T18" s="23"/>
      <c r="U18" s="11"/>
      <c r="V18" s="15"/>
      <c r="W18" s="6"/>
      <c r="X18" s="7"/>
      <c r="Y18" s="7"/>
      <c r="Z18" s="7"/>
      <c r="AA18" s="7"/>
      <c r="AB18" s="23"/>
      <c r="AC18" s="11"/>
      <c r="AD18" s="15"/>
      <c r="AE18" s="6"/>
      <c r="AF18" s="7"/>
      <c r="AG18" s="7"/>
      <c r="AH18" s="7"/>
      <c r="AI18" s="7"/>
      <c r="AJ18" s="7"/>
      <c r="AK18" s="7"/>
      <c r="AL18" s="7"/>
      <c r="AM18" s="23"/>
      <c r="AN18" s="11"/>
      <c r="AO18" s="15"/>
      <c r="AP18" s="6"/>
      <c r="AQ18" s="7"/>
      <c r="AR18" s="7"/>
      <c r="AS18" s="7"/>
      <c r="AT18" s="7"/>
      <c r="AU18" s="7"/>
    </row>
    <row r="19" spans="1:47" s="8" customFormat="1" ht="19.5" customHeight="1">
      <c r="A19" s="120">
        <v>15</v>
      </c>
      <c r="B19" s="141" t="s">
        <v>23</v>
      </c>
      <c r="C19" s="68">
        <v>63025</v>
      </c>
      <c r="D19" s="43">
        <v>5958.8</v>
      </c>
      <c r="E19" s="43">
        <v>37858</v>
      </c>
      <c r="F19" s="43">
        <v>5789.3</v>
      </c>
      <c r="G19" s="42">
        <v>13418.9</v>
      </c>
      <c r="H19" s="24"/>
      <c r="I19" s="118">
        <v>16</v>
      </c>
      <c r="J19" s="141" t="s">
        <v>23</v>
      </c>
      <c r="K19" s="68">
        <v>23076.2</v>
      </c>
      <c r="L19" s="43">
        <v>4148.7</v>
      </c>
      <c r="M19" s="43">
        <v>14069</v>
      </c>
      <c r="N19" s="43">
        <v>942.1</v>
      </c>
      <c r="O19" s="42">
        <v>3916.4</v>
      </c>
      <c r="P19" s="7"/>
      <c r="Q19" s="7"/>
      <c r="R19" s="7"/>
      <c r="S19" s="7"/>
      <c r="T19" s="23"/>
      <c r="U19" s="11"/>
      <c r="V19" s="15"/>
      <c r="W19" s="6"/>
      <c r="X19" s="7"/>
      <c r="Y19" s="7"/>
      <c r="Z19" s="7"/>
      <c r="AA19" s="7"/>
      <c r="AB19" s="23"/>
      <c r="AC19" s="11"/>
      <c r="AD19" s="15"/>
      <c r="AE19" s="6"/>
      <c r="AF19" s="7"/>
      <c r="AG19" s="7"/>
      <c r="AH19" s="7"/>
      <c r="AI19" s="7"/>
      <c r="AJ19" s="7"/>
      <c r="AK19" s="7"/>
      <c r="AL19" s="7"/>
      <c r="AM19" s="23"/>
      <c r="AN19" s="11"/>
      <c r="AO19" s="15"/>
      <c r="AP19" s="6"/>
      <c r="AQ19" s="7"/>
      <c r="AR19" s="7"/>
      <c r="AS19" s="7"/>
      <c r="AT19" s="7"/>
      <c r="AU19" s="7"/>
    </row>
    <row r="20" spans="1:47" s="8" customFormat="1" ht="19.5" customHeight="1">
      <c r="A20" s="118">
        <v>16</v>
      </c>
      <c r="B20" s="140" t="s">
        <v>9</v>
      </c>
      <c r="C20" s="68">
        <v>12474.1</v>
      </c>
      <c r="D20" s="43">
        <v>0</v>
      </c>
      <c r="E20" s="43">
        <v>12470.7</v>
      </c>
      <c r="F20" s="43">
        <v>3.4</v>
      </c>
      <c r="G20" s="42">
        <v>0</v>
      </c>
      <c r="H20" s="24"/>
      <c r="I20" s="118">
        <v>17</v>
      </c>
      <c r="J20" s="140" t="s">
        <v>9</v>
      </c>
      <c r="K20" s="68">
        <v>13.8</v>
      </c>
      <c r="L20" s="43">
        <v>0</v>
      </c>
      <c r="M20" s="43">
        <v>13.8</v>
      </c>
      <c r="N20" s="43">
        <v>0</v>
      </c>
      <c r="O20" s="42">
        <v>0</v>
      </c>
      <c r="P20" s="7"/>
      <c r="Q20" s="7"/>
      <c r="R20" s="7"/>
      <c r="S20" s="7"/>
      <c r="T20" s="23"/>
      <c r="U20" s="11"/>
      <c r="V20" s="15"/>
      <c r="W20" s="6"/>
      <c r="X20" s="7"/>
      <c r="Y20" s="7"/>
      <c r="Z20" s="7"/>
      <c r="AA20" s="7"/>
      <c r="AB20" s="23"/>
      <c r="AC20" s="11"/>
      <c r="AD20" s="15"/>
      <c r="AE20" s="6"/>
      <c r="AF20" s="7"/>
      <c r="AG20" s="7"/>
      <c r="AH20" s="7"/>
      <c r="AI20" s="7"/>
      <c r="AJ20" s="7"/>
      <c r="AK20" s="7"/>
      <c r="AL20" s="7"/>
      <c r="AM20" s="23"/>
      <c r="AN20" s="11"/>
      <c r="AO20" s="15"/>
      <c r="AP20" s="6"/>
      <c r="AQ20" s="7"/>
      <c r="AR20" s="7"/>
      <c r="AS20" s="7"/>
      <c r="AT20" s="7"/>
      <c r="AU20" s="7"/>
    </row>
    <row r="21" spans="1:47" s="8" customFormat="1" ht="19.5" customHeight="1">
      <c r="A21" s="120">
        <v>17</v>
      </c>
      <c r="B21" s="140" t="s">
        <v>21</v>
      </c>
      <c r="C21" s="68">
        <v>98028.4</v>
      </c>
      <c r="D21" s="43">
        <v>31940.6</v>
      </c>
      <c r="E21" s="43">
        <v>35303.599999999999</v>
      </c>
      <c r="F21" s="43">
        <v>7046.6</v>
      </c>
      <c r="G21" s="42">
        <v>23737.599999999999</v>
      </c>
      <c r="H21" s="24"/>
      <c r="I21" s="120">
        <v>18</v>
      </c>
      <c r="J21" s="140" t="s">
        <v>21</v>
      </c>
      <c r="K21" s="68">
        <v>38704.300000000003</v>
      </c>
      <c r="L21" s="43">
        <v>21806.2</v>
      </c>
      <c r="M21" s="43">
        <v>9240</v>
      </c>
      <c r="N21" s="43">
        <v>72.599999999999994</v>
      </c>
      <c r="O21" s="42">
        <v>7585.5</v>
      </c>
      <c r="P21" s="7"/>
      <c r="Q21" s="7"/>
      <c r="R21" s="7"/>
      <c r="S21" s="7"/>
      <c r="T21" s="23"/>
      <c r="U21" s="11"/>
      <c r="V21" s="15"/>
      <c r="W21" s="6"/>
      <c r="X21" s="7"/>
      <c r="Y21" s="7"/>
      <c r="Z21" s="7"/>
      <c r="AA21" s="7"/>
      <c r="AB21" s="23"/>
      <c r="AC21" s="11"/>
      <c r="AD21" s="15"/>
      <c r="AE21" s="6"/>
      <c r="AF21" s="7"/>
      <c r="AG21" s="7"/>
      <c r="AH21" s="7"/>
      <c r="AI21" s="7"/>
      <c r="AJ21" s="7"/>
      <c r="AK21" s="7"/>
      <c r="AL21" s="7"/>
      <c r="AM21" s="23"/>
      <c r="AN21" s="11"/>
      <c r="AO21" s="15"/>
      <c r="AP21" s="6"/>
      <c r="AQ21" s="7"/>
      <c r="AR21" s="7"/>
      <c r="AS21" s="7"/>
      <c r="AT21" s="7"/>
      <c r="AU21" s="7"/>
    </row>
    <row r="22" spans="1:47" s="8" customFormat="1" ht="19.5" customHeight="1">
      <c r="A22" s="120">
        <v>18</v>
      </c>
      <c r="B22" s="140" t="s">
        <v>32</v>
      </c>
      <c r="C22" s="68">
        <v>43982.1</v>
      </c>
      <c r="D22" s="43">
        <v>5633.1</v>
      </c>
      <c r="E22" s="43">
        <v>34360.6</v>
      </c>
      <c r="F22" s="43">
        <v>3888.3</v>
      </c>
      <c r="G22" s="42">
        <v>100.1</v>
      </c>
      <c r="H22" s="24"/>
      <c r="I22" s="120">
        <v>19</v>
      </c>
      <c r="J22" s="140" t="s">
        <v>32</v>
      </c>
      <c r="K22" s="68">
        <v>15211.1</v>
      </c>
      <c r="L22" s="43">
        <v>3085</v>
      </c>
      <c r="M22" s="43">
        <v>11613.3</v>
      </c>
      <c r="N22" s="43">
        <v>512.79999999999995</v>
      </c>
      <c r="O22" s="42">
        <v>0</v>
      </c>
      <c r="P22" s="7"/>
      <c r="Q22" s="7"/>
      <c r="R22" s="7"/>
      <c r="S22" s="7"/>
      <c r="T22" s="23"/>
      <c r="U22" s="11"/>
      <c r="V22" s="15"/>
      <c r="W22" s="6"/>
      <c r="X22" s="7"/>
      <c r="Y22" s="7"/>
      <c r="Z22" s="7"/>
      <c r="AA22" s="7"/>
      <c r="AB22" s="23"/>
      <c r="AC22" s="11"/>
      <c r="AD22" s="15"/>
      <c r="AE22" s="6"/>
      <c r="AF22" s="7"/>
      <c r="AG22" s="7"/>
      <c r="AH22" s="7"/>
      <c r="AI22" s="7"/>
      <c r="AJ22" s="7"/>
      <c r="AK22" s="7"/>
      <c r="AL22" s="7"/>
      <c r="AM22" s="23"/>
      <c r="AN22" s="11"/>
      <c r="AO22" s="15"/>
      <c r="AP22" s="6"/>
      <c r="AQ22" s="7"/>
      <c r="AR22" s="7"/>
      <c r="AS22" s="7"/>
      <c r="AT22" s="7"/>
      <c r="AU22" s="7"/>
    </row>
    <row r="23" spans="1:47" s="8" customFormat="1" ht="19.5" customHeight="1">
      <c r="A23" s="118">
        <v>19</v>
      </c>
      <c r="B23" s="140" t="s">
        <v>8</v>
      </c>
      <c r="C23" s="68">
        <v>119006</v>
      </c>
      <c r="D23" s="43">
        <v>4555.1000000000004</v>
      </c>
      <c r="E23" s="43">
        <v>32337.5</v>
      </c>
      <c r="F23" s="43">
        <v>4849.3</v>
      </c>
      <c r="G23" s="42">
        <v>77264.100000000006</v>
      </c>
      <c r="H23" s="24"/>
      <c r="I23" s="118">
        <v>20</v>
      </c>
      <c r="J23" s="140" t="s">
        <v>8</v>
      </c>
      <c r="K23" s="68">
        <v>49222.7</v>
      </c>
      <c r="L23" s="43">
        <v>1395</v>
      </c>
      <c r="M23" s="43">
        <v>14079.9</v>
      </c>
      <c r="N23" s="43">
        <v>682.8</v>
      </c>
      <c r="O23" s="42">
        <v>33065</v>
      </c>
      <c r="P23" s="7"/>
      <c r="Q23" s="7"/>
      <c r="R23" s="7"/>
      <c r="S23" s="7"/>
      <c r="T23" s="23"/>
      <c r="U23" s="11"/>
      <c r="V23" s="15"/>
      <c r="W23" s="6"/>
      <c r="X23" s="7"/>
      <c r="Y23" s="7"/>
      <c r="Z23" s="7"/>
      <c r="AA23" s="7"/>
      <c r="AB23" s="23"/>
      <c r="AC23" s="11"/>
      <c r="AD23" s="15"/>
      <c r="AE23" s="6"/>
      <c r="AF23" s="7"/>
      <c r="AG23" s="7"/>
      <c r="AH23" s="7"/>
      <c r="AI23" s="7"/>
      <c r="AJ23" s="7"/>
      <c r="AK23" s="7"/>
      <c r="AL23" s="7"/>
      <c r="AM23" s="23"/>
      <c r="AN23" s="11"/>
      <c r="AO23" s="15"/>
      <c r="AP23" s="6"/>
      <c r="AQ23" s="7"/>
      <c r="AR23" s="7"/>
      <c r="AS23" s="7"/>
      <c r="AT23" s="7"/>
      <c r="AU23" s="7"/>
    </row>
    <row r="24" spans="1:47" s="8" customFormat="1" ht="19.5" customHeight="1">
      <c r="A24" s="120">
        <v>20</v>
      </c>
      <c r="B24" s="143" t="s">
        <v>6</v>
      </c>
      <c r="C24" s="68">
        <v>348800.3</v>
      </c>
      <c r="D24" s="43">
        <v>4196</v>
      </c>
      <c r="E24" s="43">
        <v>288236.3</v>
      </c>
      <c r="F24" s="43">
        <v>45404.7</v>
      </c>
      <c r="G24" s="42">
        <v>10963.3</v>
      </c>
      <c r="H24" s="24"/>
      <c r="I24" s="118">
        <v>21</v>
      </c>
      <c r="J24" s="143" t="s">
        <v>6</v>
      </c>
      <c r="K24" s="68">
        <v>22159.200000000001</v>
      </c>
      <c r="L24" s="43">
        <v>1649</v>
      </c>
      <c r="M24" s="43">
        <v>19811.2</v>
      </c>
      <c r="N24" s="43">
        <v>365.7</v>
      </c>
      <c r="O24" s="42">
        <v>333.3</v>
      </c>
      <c r="P24" s="7"/>
      <c r="Q24" s="7"/>
      <c r="R24" s="7"/>
      <c r="S24" s="7"/>
      <c r="T24" s="23"/>
      <c r="U24" s="11"/>
      <c r="V24" s="15"/>
      <c r="W24" s="6"/>
      <c r="X24" s="7"/>
      <c r="Y24" s="7"/>
      <c r="Z24" s="7"/>
      <c r="AA24" s="7"/>
      <c r="AB24" s="23"/>
      <c r="AC24" s="11"/>
      <c r="AD24" s="15"/>
      <c r="AE24" s="6"/>
      <c r="AF24" s="7"/>
      <c r="AG24" s="7"/>
      <c r="AH24" s="7"/>
      <c r="AI24" s="7"/>
      <c r="AJ24" s="7"/>
      <c r="AK24" s="7"/>
      <c r="AL24" s="7"/>
      <c r="AM24" s="23"/>
      <c r="AN24" s="11"/>
      <c r="AO24" s="15"/>
      <c r="AP24" s="6"/>
      <c r="AQ24" s="7"/>
      <c r="AR24" s="7"/>
      <c r="AS24" s="7"/>
      <c r="AT24" s="7"/>
      <c r="AU24" s="7"/>
    </row>
    <row r="25" spans="1:47" s="8" customFormat="1" ht="19.5" customHeight="1">
      <c r="A25" s="120">
        <v>21</v>
      </c>
      <c r="B25" s="143" t="s">
        <v>128</v>
      </c>
      <c r="C25" s="68">
        <f>D25+E25+F25+G25</f>
        <v>16253.1</v>
      </c>
      <c r="D25" s="43">
        <f>'Детальна структура '!C27</f>
        <v>37.4</v>
      </c>
      <c r="E25" s="43">
        <f>'Детальна структура '!L27</f>
        <v>9750.5</v>
      </c>
      <c r="F25" s="43">
        <f>'Детальна структура '!Y27</f>
        <v>6449.1</v>
      </c>
      <c r="G25" s="42">
        <f>'Детальна структура '!AG27</f>
        <v>16.099999999999998</v>
      </c>
      <c r="H25" s="24"/>
      <c r="I25" s="120">
        <v>22</v>
      </c>
      <c r="J25" s="143" t="s">
        <v>128</v>
      </c>
      <c r="K25" s="68">
        <f>L25+M25+N25+O25</f>
        <v>837.3</v>
      </c>
      <c r="L25" s="43">
        <f>'Детальна структура '!C76</f>
        <v>0</v>
      </c>
      <c r="M25" s="43">
        <f>'Детальна структура '!L76</f>
        <v>257.3</v>
      </c>
      <c r="N25" s="43">
        <f>'Детальна структура '!Y76</f>
        <v>580</v>
      </c>
      <c r="O25" s="42">
        <f>'Детальна структура '!AC67</f>
        <v>0</v>
      </c>
      <c r="P25" s="7"/>
      <c r="Q25" s="7"/>
      <c r="R25" s="7"/>
      <c r="S25" s="7"/>
      <c r="T25" s="23"/>
      <c r="U25" s="11"/>
      <c r="V25" s="15"/>
      <c r="W25" s="6"/>
      <c r="X25" s="7"/>
      <c r="Y25" s="7"/>
      <c r="Z25" s="7"/>
      <c r="AA25" s="7"/>
      <c r="AB25" s="23"/>
      <c r="AC25" s="11"/>
      <c r="AD25" s="15"/>
      <c r="AE25" s="6"/>
      <c r="AF25" s="7"/>
      <c r="AG25" s="7"/>
      <c r="AH25" s="7"/>
      <c r="AI25" s="7"/>
      <c r="AJ25" s="7"/>
      <c r="AK25" s="7"/>
      <c r="AL25" s="7"/>
      <c r="AM25" s="23"/>
      <c r="AN25" s="11"/>
      <c r="AO25" s="15"/>
      <c r="AP25" s="6"/>
      <c r="AQ25" s="7"/>
      <c r="AR25" s="7"/>
      <c r="AS25" s="7"/>
      <c r="AT25" s="7"/>
      <c r="AU25" s="7"/>
    </row>
    <row r="26" spans="1:47" s="8" customFormat="1" ht="19.5" customHeight="1">
      <c r="A26" s="118">
        <v>22</v>
      </c>
      <c r="B26" s="143" t="s">
        <v>116</v>
      </c>
      <c r="C26" s="68">
        <v>88739.8</v>
      </c>
      <c r="D26" s="43">
        <v>82470.899999999994</v>
      </c>
      <c r="E26" s="43">
        <v>755.2</v>
      </c>
      <c r="F26" s="43">
        <v>63.2</v>
      </c>
      <c r="G26" s="42">
        <v>5450.5</v>
      </c>
      <c r="H26" s="24"/>
      <c r="I26" s="120">
        <v>23</v>
      </c>
      <c r="J26" s="143" t="s">
        <v>116</v>
      </c>
      <c r="K26" s="68">
        <v>47077.5</v>
      </c>
      <c r="L26" s="43">
        <v>46830.7</v>
      </c>
      <c r="M26" s="43">
        <v>242.7</v>
      </c>
      <c r="N26" s="43">
        <v>0</v>
      </c>
      <c r="O26" s="42">
        <v>4.0999999999999996</v>
      </c>
      <c r="P26" s="7"/>
      <c r="Q26" s="7"/>
      <c r="R26" s="7"/>
      <c r="S26" s="7"/>
      <c r="T26" s="23"/>
      <c r="U26" s="11"/>
      <c r="V26" s="15"/>
      <c r="W26" s="6"/>
      <c r="X26" s="7"/>
      <c r="Y26" s="7"/>
      <c r="Z26" s="7"/>
      <c r="AA26" s="7"/>
      <c r="AB26" s="23"/>
      <c r="AC26" s="11"/>
      <c r="AD26" s="15"/>
      <c r="AE26" s="6"/>
      <c r="AF26" s="7"/>
      <c r="AG26" s="7"/>
      <c r="AH26" s="7"/>
      <c r="AI26" s="7"/>
      <c r="AJ26" s="7"/>
      <c r="AK26" s="7"/>
      <c r="AL26" s="7"/>
      <c r="AM26" s="23"/>
      <c r="AN26" s="11"/>
      <c r="AO26" s="15"/>
      <c r="AP26" s="6"/>
      <c r="AQ26" s="7"/>
      <c r="AR26" s="7"/>
      <c r="AS26" s="7"/>
      <c r="AT26" s="7"/>
      <c r="AU26" s="7"/>
    </row>
    <row r="27" spans="1:47" s="8" customFormat="1" ht="19.5" customHeight="1">
      <c r="A27" s="120">
        <v>23</v>
      </c>
      <c r="B27" s="140" t="s">
        <v>5</v>
      </c>
      <c r="C27" s="68">
        <v>41322.6</v>
      </c>
      <c r="D27" s="43">
        <v>2497.1999999999998</v>
      </c>
      <c r="E27" s="43">
        <v>31638.799999999999</v>
      </c>
      <c r="F27" s="43">
        <v>869.4</v>
      </c>
      <c r="G27" s="42">
        <v>6317.2</v>
      </c>
      <c r="H27" s="24"/>
      <c r="I27" s="118">
        <v>24</v>
      </c>
      <c r="J27" s="140" t="s">
        <v>5</v>
      </c>
      <c r="K27" s="68">
        <v>17249.900000000001</v>
      </c>
      <c r="L27" s="43">
        <v>953.3</v>
      </c>
      <c r="M27" s="43">
        <v>15173.5</v>
      </c>
      <c r="N27" s="43">
        <v>65.900000000000006</v>
      </c>
      <c r="O27" s="42">
        <v>1057.2</v>
      </c>
      <c r="P27" s="7"/>
      <c r="Q27" s="7"/>
      <c r="R27" s="7"/>
      <c r="S27" s="7"/>
      <c r="T27" s="23"/>
      <c r="U27" s="11"/>
      <c r="V27" s="15"/>
      <c r="W27" s="6"/>
      <c r="X27" s="7"/>
      <c r="Y27" s="7"/>
      <c r="Z27" s="7"/>
      <c r="AA27" s="7"/>
      <c r="AB27" s="23"/>
      <c r="AC27" s="11"/>
      <c r="AD27" s="15"/>
      <c r="AE27" s="6"/>
      <c r="AF27" s="7"/>
      <c r="AG27" s="7"/>
      <c r="AH27" s="7"/>
      <c r="AI27" s="7"/>
      <c r="AJ27" s="7"/>
      <c r="AK27" s="7"/>
      <c r="AL27" s="7"/>
      <c r="AM27" s="23"/>
      <c r="AN27" s="11"/>
      <c r="AO27" s="15"/>
      <c r="AP27" s="6"/>
      <c r="AQ27" s="7"/>
      <c r="AR27" s="7"/>
      <c r="AS27" s="7"/>
      <c r="AT27" s="7"/>
      <c r="AU27" s="7"/>
    </row>
    <row r="28" spans="1:47" s="8" customFormat="1" ht="19.5" customHeight="1">
      <c r="A28" s="120">
        <v>24</v>
      </c>
      <c r="B28" s="140" t="s">
        <v>12</v>
      </c>
      <c r="C28" s="68">
        <v>75879.8</v>
      </c>
      <c r="D28" s="43">
        <v>6803.2</v>
      </c>
      <c r="E28" s="43">
        <v>59437.1</v>
      </c>
      <c r="F28" s="43">
        <v>881.5</v>
      </c>
      <c r="G28" s="42">
        <v>8758</v>
      </c>
      <c r="H28" s="24"/>
      <c r="I28" s="118">
        <v>25</v>
      </c>
      <c r="J28" s="140" t="s">
        <v>12</v>
      </c>
      <c r="K28" s="68">
        <v>15425</v>
      </c>
      <c r="L28" s="43">
        <v>3636.3</v>
      </c>
      <c r="M28" s="43">
        <v>8301.1</v>
      </c>
      <c r="N28" s="43">
        <v>76.599999999999994</v>
      </c>
      <c r="O28" s="42">
        <v>3411</v>
      </c>
      <c r="P28" s="7"/>
      <c r="Q28" s="7"/>
      <c r="R28" s="7"/>
      <c r="S28" s="7"/>
      <c r="T28" s="23"/>
      <c r="U28" s="11"/>
      <c r="V28" s="15"/>
      <c r="W28" s="6"/>
      <c r="X28" s="7"/>
      <c r="Y28" s="7"/>
      <c r="Z28" s="7"/>
      <c r="AA28" s="7"/>
      <c r="AB28" s="23"/>
      <c r="AC28" s="11"/>
      <c r="AD28" s="15"/>
      <c r="AE28" s="6"/>
      <c r="AF28" s="7"/>
      <c r="AG28" s="7"/>
      <c r="AH28" s="7"/>
      <c r="AI28" s="7"/>
      <c r="AJ28" s="7"/>
      <c r="AK28" s="7"/>
      <c r="AL28" s="7"/>
      <c r="AM28" s="23"/>
      <c r="AN28" s="11"/>
      <c r="AO28" s="15"/>
      <c r="AP28" s="6"/>
      <c r="AQ28" s="7"/>
      <c r="AR28" s="7"/>
      <c r="AS28" s="7"/>
      <c r="AT28" s="7"/>
      <c r="AU28" s="7"/>
    </row>
    <row r="29" spans="1:47" s="8" customFormat="1" ht="19.5" customHeight="1">
      <c r="A29" s="118">
        <v>25</v>
      </c>
      <c r="B29" s="140" t="s">
        <v>35</v>
      </c>
      <c r="C29" s="68">
        <f>D29+E29+F29+G29</f>
        <v>33080.800000000003</v>
      </c>
      <c r="D29" s="43">
        <f>'Детальна структура '!C30</f>
        <v>10461.5</v>
      </c>
      <c r="E29" s="43">
        <f>'Детальна структура '!L30</f>
        <v>8264.1</v>
      </c>
      <c r="F29" s="43">
        <f>'Детальна структура '!Y30</f>
        <v>256.3</v>
      </c>
      <c r="G29" s="42">
        <f>'Детальна структура '!AG30</f>
        <v>14098.900000000001</v>
      </c>
      <c r="H29" s="24"/>
      <c r="I29" s="120">
        <v>26</v>
      </c>
      <c r="J29" s="140" t="s">
        <v>35</v>
      </c>
      <c r="K29" s="68">
        <f>L29+M29+N29+O29</f>
        <v>14574.2</v>
      </c>
      <c r="L29" s="43">
        <f>'Детальна структура '!C79</f>
        <v>7323.2</v>
      </c>
      <c r="M29" s="43">
        <f>'Детальна структура '!L79</f>
        <v>3734.5</v>
      </c>
      <c r="N29" s="43">
        <f>'Детальна структура '!Y79</f>
        <v>6.5</v>
      </c>
      <c r="O29" s="42">
        <f>'Детальна структура '!AG79</f>
        <v>3510</v>
      </c>
      <c r="P29" s="7"/>
      <c r="Q29" s="7"/>
      <c r="R29" s="7"/>
      <c r="S29" s="7"/>
      <c r="T29" s="23"/>
      <c r="U29" s="11"/>
      <c r="V29" s="15"/>
      <c r="W29" s="6"/>
      <c r="X29" s="7"/>
      <c r="Y29" s="7"/>
      <c r="Z29" s="7"/>
      <c r="AA29" s="7"/>
      <c r="AB29" s="23"/>
      <c r="AC29" s="11"/>
      <c r="AD29" s="15"/>
      <c r="AE29" s="6"/>
      <c r="AF29" s="7"/>
      <c r="AG29" s="7"/>
      <c r="AH29" s="7"/>
      <c r="AI29" s="7"/>
      <c r="AJ29" s="7"/>
      <c r="AK29" s="7"/>
      <c r="AL29" s="7"/>
      <c r="AM29" s="23"/>
      <c r="AN29" s="11"/>
      <c r="AO29" s="15"/>
      <c r="AP29" s="6"/>
      <c r="AQ29" s="7"/>
      <c r="AR29" s="7"/>
      <c r="AS29" s="7"/>
      <c r="AT29" s="7"/>
      <c r="AU29" s="7"/>
    </row>
    <row r="30" spans="1:47" s="8" customFormat="1" ht="19.5" customHeight="1">
      <c r="A30" s="120">
        <v>26</v>
      </c>
      <c r="B30" s="140" t="s">
        <v>42</v>
      </c>
      <c r="C30" s="68">
        <v>97889</v>
      </c>
      <c r="D30" s="43">
        <v>7223</v>
      </c>
      <c r="E30" s="43">
        <v>13231</v>
      </c>
      <c r="F30" s="43">
        <v>33487</v>
      </c>
      <c r="G30" s="42">
        <v>43948</v>
      </c>
      <c r="H30" s="24"/>
      <c r="I30" s="120">
        <v>27</v>
      </c>
      <c r="J30" s="140" t="s">
        <v>42</v>
      </c>
      <c r="K30" s="68">
        <v>18824</v>
      </c>
      <c r="L30" s="43">
        <v>4106</v>
      </c>
      <c r="M30" s="43">
        <v>3516</v>
      </c>
      <c r="N30" s="43">
        <v>286</v>
      </c>
      <c r="O30" s="42">
        <v>10916</v>
      </c>
      <c r="P30" s="7"/>
      <c r="Q30" s="7"/>
      <c r="R30" s="7"/>
      <c r="S30" s="7"/>
      <c r="T30" s="23"/>
      <c r="U30" s="11"/>
      <c r="V30" s="15"/>
      <c r="W30" s="6"/>
      <c r="X30" s="7"/>
      <c r="Y30" s="7"/>
      <c r="Z30" s="7"/>
      <c r="AA30" s="7"/>
      <c r="AB30" s="23"/>
      <c r="AC30" s="11"/>
      <c r="AD30" s="15"/>
      <c r="AE30" s="6"/>
      <c r="AF30" s="7"/>
      <c r="AG30" s="7"/>
      <c r="AH30" s="7"/>
      <c r="AI30" s="7"/>
      <c r="AJ30" s="7"/>
      <c r="AK30" s="7"/>
      <c r="AL30" s="7"/>
      <c r="AM30" s="23"/>
      <c r="AN30" s="11"/>
      <c r="AO30" s="15"/>
      <c r="AP30" s="6"/>
      <c r="AQ30" s="7"/>
      <c r="AR30" s="7"/>
      <c r="AS30" s="7"/>
      <c r="AT30" s="7"/>
      <c r="AU30" s="7"/>
    </row>
    <row r="31" spans="1:47" s="8" customFormat="1" ht="19.5" customHeight="1">
      <c r="A31" s="120">
        <v>27</v>
      </c>
      <c r="B31" s="140" t="s">
        <v>4</v>
      </c>
      <c r="C31" s="68">
        <v>237174.8</v>
      </c>
      <c r="D31" s="43">
        <v>35243.699999999997</v>
      </c>
      <c r="E31" s="43">
        <v>154412.70000000001</v>
      </c>
      <c r="F31" s="43">
        <v>11902.6</v>
      </c>
      <c r="G31" s="42">
        <v>35615.800000000003</v>
      </c>
      <c r="H31" s="24"/>
      <c r="I31" s="118">
        <v>28</v>
      </c>
      <c r="J31" s="140" t="s">
        <v>4</v>
      </c>
      <c r="K31" s="68">
        <v>87716.5</v>
      </c>
      <c r="L31" s="43">
        <v>31078.3</v>
      </c>
      <c r="M31" s="43">
        <v>38711.599999999999</v>
      </c>
      <c r="N31" s="43">
        <v>1252.5999999999999</v>
      </c>
      <c r="O31" s="42">
        <v>16674</v>
      </c>
      <c r="P31" s="7"/>
      <c r="Q31" s="7"/>
      <c r="R31" s="7"/>
      <c r="S31" s="7"/>
      <c r="T31" s="23"/>
      <c r="U31" s="11"/>
      <c r="V31" s="15"/>
      <c r="W31" s="6"/>
      <c r="X31" s="7"/>
      <c r="Y31" s="7"/>
      <c r="Z31" s="7"/>
      <c r="AA31" s="7"/>
      <c r="AB31" s="23"/>
      <c r="AC31" s="11"/>
      <c r="AD31" s="15"/>
      <c r="AE31" s="6"/>
      <c r="AF31" s="7"/>
      <c r="AG31" s="7"/>
      <c r="AH31" s="7"/>
      <c r="AI31" s="7"/>
      <c r="AJ31" s="7"/>
      <c r="AK31" s="7"/>
      <c r="AL31" s="7"/>
      <c r="AM31" s="23"/>
      <c r="AN31" s="11"/>
      <c r="AO31" s="15"/>
      <c r="AP31" s="6"/>
      <c r="AQ31" s="7"/>
      <c r="AR31" s="7"/>
      <c r="AS31" s="7"/>
      <c r="AT31" s="7"/>
      <c r="AU31" s="7"/>
    </row>
    <row r="32" spans="1:47" s="8" customFormat="1" ht="19.5" customHeight="1">
      <c r="A32" s="118">
        <v>28</v>
      </c>
      <c r="B32" s="140" t="s">
        <v>10</v>
      </c>
      <c r="C32" s="68">
        <v>447700.9</v>
      </c>
      <c r="D32" s="43">
        <v>90563.1</v>
      </c>
      <c r="E32" s="43">
        <v>186102.7</v>
      </c>
      <c r="F32" s="43">
        <v>6847</v>
      </c>
      <c r="G32" s="42">
        <v>164188.1</v>
      </c>
      <c r="H32" s="24"/>
      <c r="I32" s="118">
        <v>29</v>
      </c>
      <c r="J32" s="140" t="s">
        <v>10</v>
      </c>
      <c r="K32" s="68">
        <v>156973.29999999999</v>
      </c>
      <c r="L32" s="43">
        <v>64586.5</v>
      </c>
      <c r="M32" s="43">
        <v>43388.9</v>
      </c>
      <c r="N32" s="43">
        <v>435.3</v>
      </c>
      <c r="O32" s="42">
        <v>48562.6</v>
      </c>
      <c r="P32" s="7"/>
      <c r="Q32" s="7"/>
      <c r="R32" s="7"/>
      <c r="S32" s="7"/>
      <c r="T32" s="23"/>
      <c r="U32" s="11"/>
      <c r="V32" s="15"/>
      <c r="W32" s="6"/>
      <c r="X32" s="7"/>
      <c r="Y32" s="7"/>
      <c r="Z32" s="7"/>
      <c r="AA32" s="7"/>
      <c r="AB32" s="23"/>
      <c r="AC32" s="11"/>
      <c r="AD32" s="15"/>
      <c r="AE32" s="6"/>
      <c r="AF32" s="7"/>
      <c r="AG32" s="7"/>
      <c r="AH32" s="7"/>
      <c r="AI32" s="7"/>
      <c r="AJ32" s="7"/>
      <c r="AK32" s="7"/>
      <c r="AL32" s="7"/>
      <c r="AM32" s="23"/>
      <c r="AN32" s="11"/>
      <c r="AO32" s="15"/>
      <c r="AP32" s="6"/>
      <c r="AQ32" s="7"/>
      <c r="AR32" s="7"/>
      <c r="AS32" s="7"/>
      <c r="AT32" s="7"/>
      <c r="AU32" s="7"/>
    </row>
    <row r="33" spans="1:47" s="8" customFormat="1" ht="19.5" customHeight="1">
      <c r="A33" s="120">
        <v>29</v>
      </c>
      <c r="B33" s="140" t="s">
        <v>117</v>
      </c>
      <c r="C33" s="68">
        <v>13784.9</v>
      </c>
      <c r="D33" s="43">
        <v>2869.5</v>
      </c>
      <c r="E33" s="43">
        <v>10879.7</v>
      </c>
      <c r="F33" s="43">
        <v>5.0999999999999996</v>
      </c>
      <c r="G33" s="42">
        <v>30.6</v>
      </c>
      <c r="H33" s="24"/>
      <c r="I33" s="120">
        <v>30</v>
      </c>
      <c r="J33" s="140" t="s">
        <v>117</v>
      </c>
      <c r="K33" s="68">
        <v>1665.9</v>
      </c>
      <c r="L33" s="43">
        <v>1391.8</v>
      </c>
      <c r="M33" s="43">
        <v>274.10000000000002</v>
      </c>
      <c r="N33" s="43">
        <v>0</v>
      </c>
      <c r="O33" s="42">
        <v>0</v>
      </c>
      <c r="P33" s="7"/>
      <c r="Q33" s="7"/>
      <c r="R33" s="7"/>
      <c r="S33" s="7"/>
      <c r="T33" s="23"/>
      <c r="U33" s="11"/>
      <c r="V33" s="15"/>
      <c r="W33" s="6"/>
      <c r="X33" s="7"/>
      <c r="Y33" s="7"/>
      <c r="Z33" s="7"/>
      <c r="AA33" s="7"/>
      <c r="AB33" s="23"/>
      <c r="AC33" s="11"/>
      <c r="AD33" s="15"/>
      <c r="AE33" s="6"/>
      <c r="AF33" s="7"/>
      <c r="AG33" s="7"/>
      <c r="AH33" s="7"/>
      <c r="AI33" s="7"/>
      <c r="AJ33" s="7"/>
      <c r="AK33" s="7"/>
      <c r="AL33" s="7"/>
      <c r="AM33" s="23"/>
      <c r="AN33" s="11"/>
      <c r="AO33" s="15"/>
      <c r="AP33" s="6"/>
      <c r="AQ33" s="7"/>
      <c r="AR33" s="7"/>
      <c r="AS33" s="7"/>
      <c r="AT33" s="7"/>
      <c r="AU33" s="7"/>
    </row>
    <row r="34" spans="1:47" s="31" customFormat="1" ht="19.5" customHeight="1">
      <c r="A34" s="120">
        <v>30</v>
      </c>
      <c r="B34" s="140" t="s">
        <v>15</v>
      </c>
      <c r="C34" s="68">
        <v>139199.9</v>
      </c>
      <c r="D34" s="43">
        <v>28024.400000000001</v>
      </c>
      <c r="E34" s="43">
        <v>56475.1</v>
      </c>
      <c r="F34" s="43">
        <v>1824.9</v>
      </c>
      <c r="G34" s="42">
        <v>52875.5</v>
      </c>
      <c r="H34" s="25"/>
      <c r="I34" s="120">
        <v>31</v>
      </c>
      <c r="J34" s="140" t="s">
        <v>15</v>
      </c>
      <c r="K34" s="68">
        <v>55986.400000000001</v>
      </c>
      <c r="L34" s="43">
        <v>13608.5</v>
      </c>
      <c r="M34" s="43">
        <v>21744.400000000001</v>
      </c>
      <c r="N34" s="43">
        <v>784.1</v>
      </c>
      <c r="O34" s="42">
        <v>19849.400000000001</v>
      </c>
      <c r="P34" s="26"/>
      <c r="Q34" s="26"/>
      <c r="R34" s="26"/>
      <c r="S34" s="26"/>
      <c r="T34" s="27"/>
      <c r="U34" s="28"/>
      <c r="V34" s="29"/>
      <c r="W34" s="30"/>
      <c r="X34" s="26"/>
      <c r="Y34" s="26"/>
      <c r="Z34" s="26"/>
      <c r="AA34" s="26"/>
      <c r="AB34" s="27"/>
      <c r="AC34" s="28"/>
      <c r="AD34" s="29"/>
      <c r="AE34" s="30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30"/>
      <c r="AQ34" s="26"/>
      <c r="AR34" s="26"/>
      <c r="AS34" s="26"/>
      <c r="AT34" s="26"/>
      <c r="AU34" s="26"/>
    </row>
    <row r="35" spans="1:47" s="31" customFormat="1" ht="19.5" customHeight="1">
      <c r="A35" s="118">
        <v>31</v>
      </c>
      <c r="B35" s="140" t="s">
        <v>31</v>
      </c>
      <c r="C35" s="68">
        <v>43066.6</v>
      </c>
      <c r="D35" s="43">
        <v>14062.8</v>
      </c>
      <c r="E35" s="43">
        <v>1531.5</v>
      </c>
      <c r="F35" s="43">
        <v>209.1</v>
      </c>
      <c r="G35" s="42">
        <v>27263.200000000001</v>
      </c>
      <c r="H35" s="25"/>
      <c r="I35" s="118"/>
      <c r="J35" s="140" t="s">
        <v>31</v>
      </c>
      <c r="K35" s="68">
        <v>12006.9</v>
      </c>
      <c r="L35" s="43">
        <v>11463.2</v>
      </c>
      <c r="M35" s="43">
        <v>398</v>
      </c>
      <c r="N35" s="43">
        <v>0.2</v>
      </c>
      <c r="O35" s="42">
        <v>145.5</v>
      </c>
      <c r="P35" s="26"/>
      <c r="Q35" s="26"/>
      <c r="R35" s="26"/>
      <c r="S35" s="26"/>
      <c r="T35" s="27"/>
      <c r="U35" s="28"/>
      <c r="V35" s="29"/>
      <c r="W35" s="30"/>
      <c r="X35" s="26"/>
      <c r="Y35" s="26"/>
      <c r="Z35" s="26"/>
      <c r="AA35" s="26"/>
      <c r="AB35" s="27"/>
      <c r="AC35" s="28"/>
      <c r="AD35" s="29"/>
      <c r="AE35" s="30"/>
      <c r="AF35" s="26"/>
      <c r="AG35" s="26"/>
      <c r="AH35" s="26"/>
      <c r="AI35" s="26"/>
      <c r="AJ35" s="26"/>
      <c r="AK35" s="26"/>
      <c r="AL35" s="26"/>
      <c r="AM35" s="27"/>
      <c r="AN35" s="28"/>
      <c r="AO35" s="29"/>
      <c r="AP35" s="30"/>
      <c r="AQ35" s="26"/>
      <c r="AR35" s="26"/>
      <c r="AS35" s="26"/>
      <c r="AT35" s="26"/>
      <c r="AU35" s="26"/>
    </row>
    <row r="36" spans="1:47" s="31" customFormat="1" ht="19.5" customHeight="1">
      <c r="A36" s="120">
        <v>32</v>
      </c>
      <c r="B36" s="140" t="s">
        <v>28</v>
      </c>
      <c r="C36" s="68">
        <f>D36+E36+F36+G36</f>
        <v>33006.1</v>
      </c>
      <c r="D36" s="43">
        <f>'Детальна структура '!C36</f>
        <v>63.8</v>
      </c>
      <c r="E36" s="43">
        <f>'Детальна структура '!L36</f>
        <v>31067.9</v>
      </c>
      <c r="F36" s="43">
        <f>'Детальна структура '!Y36</f>
        <v>1739</v>
      </c>
      <c r="G36" s="42">
        <f>'Детальна структура '!AG36</f>
        <v>135.4</v>
      </c>
      <c r="H36" s="25"/>
      <c r="I36" s="118">
        <v>32</v>
      </c>
      <c r="J36" s="140" t="s">
        <v>28</v>
      </c>
      <c r="K36" s="68">
        <f>L36+M36+N36+O36</f>
        <v>175.20000000000002</v>
      </c>
      <c r="L36" s="43">
        <f>'Детальна структура '!C85</f>
        <v>3.3</v>
      </c>
      <c r="M36" s="43">
        <f>'Детальна структура '!L85</f>
        <v>171.9</v>
      </c>
      <c r="N36" s="43">
        <f>'Детальна структура '!Y85</f>
        <v>0</v>
      </c>
      <c r="O36" s="42">
        <f>'Детальна структура '!Y85</f>
        <v>0</v>
      </c>
      <c r="P36" s="26"/>
      <c r="Q36" s="26"/>
      <c r="R36" s="26"/>
      <c r="S36" s="26"/>
      <c r="T36" s="27"/>
      <c r="U36" s="28"/>
      <c r="V36" s="29"/>
      <c r="W36" s="30"/>
      <c r="X36" s="26"/>
      <c r="Y36" s="26"/>
      <c r="Z36" s="26"/>
      <c r="AA36" s="26"/>
      <c r="AB36" s="27"/>
      <c r="AC36" s="28"/>
      <c r="AD36" s="29"/>
      <c r="AE36" s="30"/>
      <c r="AF36" s="26"/>
      <c r="AG36" s="26"/>
      <c r="AH36" s="26"/>
      <c r="AI36" s="26"/>
      <c r="AJ36" s="26"/>
      <c r="AK36" s="26"/>
      <c r="AL36" s="26"/>
      <c r="AM36" s="27"/>
      <c r="AN36" s="28"/>
      <c r="AO36" s="29"/>
      <c r="AP36" s="30"/>
      <c r="AQ36" s="26"/>
      <c r="AR36" s="26"/>
      <c r="AS36" s="26"/>
      <c r="AT36" s="26"/>
      <c r="AU36" s="26"/>
    </row>
    <row r="37" spans="1:47" s="8" customFormat="1" ht="19.5" customHeight="1">
      <c r="A37" s="120">
        <v>33</v>
      </c>
      <c r="B37" s="140" t="s">
        <v>29</v>
      </c>
      <c r="C37" s="68">
        <f>D37+E37+F37+G37</f>
        <v>9016.9</v>
      </c>
      <c r="D37" s="43">
        <f>'Детальна структура '!C37</f>
        <v>1321.1999999999998</v>
      </c>
      <c r="E37" s="43">
        <f>'Детальна структура '!L37</f>
        <v>5088.2</v>
      </c>
      <c r="F37" s="43">
        <f>'Детальна структура '!Y37</f>
        <v>1198.5999999999999</v>
      </c>
      <c r="G37" s="42">
        <f>'Детальна структура '!AG37</f>
        <v>1408.8999999999999</v>
      </c>
      <c r="H37" s="24"/>
      <c r="I37" s="118">
        <v>33</v>
      </c>
      <c r="J37" s="140" t="s">
        <v>29</v>
      </c>
      <c r="K37" s="68">
        <f>L37+M37+N37+O37</f>
        <v>1988.9</v>
      </c>
      <c r="L37" s="43">
        <f>'Детальна структура '!C86</f>
        <v>797.5</v>
      </c>
      <c r="M37" s="43">
        <f>'Детальна структура '!L86</f>
        <v>920.4</v>
      </c>
      <c r="N37" s="43">
        <f>'Детальна структура '!Y86</f>
        <v>0</v>
      </c>
      <c r="O37" s="42">
        <f>'Детальна структура '!AG86</f>
        <v>271</v>
      </c>
      <c r="P37" s="7"/>
      <c r="Q37" s="7"/>
      <c r="R37" s="7"/>
      <c r="S37" s="7"/>
      <c r="T37" s="23"/>
      <c r="U37" s="11"/>
      <c r="V37" s="15"/>
      <c r="W37" s="6"/>
      <c r="X37" s="7"/>
      <c r="Y37" s="7"/>
      <c r="Z37" s="7"/>
      <c r="AA37" s="7"/>
      <c r="AB37" s="23"/>
      <c r="AC37" s="11"/>
      <c r="AD37" s="15"/>
      <c r="AE37" s="6"/>
      <c r="AF37" s="7"/>
      <c r="AG37" s="7"/>
      <c r="AH37" s="7"/>
      <c r="AI37" s="7"/>
      <c r="AJ37" s="7"/>
      <c r="AK37" s="7"/>
      <c r="AL37" s="7"/>
      <c r="AM37" s="23"/>
      <c r="AN37" s="11"/>
      <c r="AO37" s="15"/>
      <c r="AP37" s="6"/>
      <c r="AQ37" s="7"/>
      <c r="AR37" s="7"/>
      <c r="AS37" s="7"/>
      <c r="AT37" s="7"/>
      <c r="AU37" s="7"/>
    </row>
    <row r="38" spans="1:47" s="8" customFormat="1" ht="19.5" customHeight="1">
      <c r="A38" s="118">
        <v>34</v>
      </c>
      <c r="B38" s="140" t="s">
        <v>30</v>
      </c>
      <c r="C38" s="68">
        <f>D38+E38+F38+G38</f>
        <v>74049.100000000006</v>
      </c>
      <c r="D38" s="43">
        <f>'Детальна структура '!C38</f>
        <v>786.8</v>
      </c>
      <c r="E38" s="43">
        <f>'Детальна структура '!L38</f>
        <v>64224.800000000003</v>
      </c>
      <c r="F38" s="43">
        <f>'Детальна структура '!Y38</f>
        <v>9037.5</v>
      </c>
      <c r="G38" s="42">
        <f>'Детальна структура '!AG38</f>
        <v>0</v>
      </c>
      <c r="H38" s="24"/>
      <c r="I38" s="120">
        <v>34</v>
      </c>
      <c r="J38" s="140" t="s">
        <v>30</v>
      </c>
      <c r="K38" s="68">
        <f>L38+M38+N38+O38</f>
        <v>5953.6</v>
      </c>
      <c r="L38" s="43">
        <f>'Детальна структура '!C87</f>
        <v>87.5</v>
      </c>
      <c r="M38" s="43">
        <f>'Детальна структура '!L87</f>
        <v>5866.1</v>
      </c>
      <c r="N38" s="43">
        <f>'Детальна структура '!Y87</f>
        <v>0</v>
      </c>
      <c r="O38" s="42">
        <f>'Детальна структура '!AG87</f>
        <v>0</v>
      </c>
      <c r="P38" s="7"/>
      <c r="Q38" s="7"/>
      <c r="R38" s="7"/>
      <c r="S38" s="7"/>
      <c r="T38" s="23"/>
      <c r="U38" s="11"/>
      <c r="V38" s="15"/>
      <c r="W38" s="6"/>
      <c r="X38" s="7"/>
      <c r="Y38" s="7"/>
      <c r="Z38" s="7"/>
      <c r="AA38" s="7"/>
      <c r="AB38" s="23"/>
      <c r="AC38" s="11"/>
      <c r="AD38" s="15"/>
      <c r="AE38" s="6"/>
      <c r="AF38" s="7"/>
      <c r="AG38" s="7"/>
      <c r="AH38" s="7"/>
      <c r="AI38" s="7"/>
      <c r="AJ38" s="7"/>
      <c r="AK38" s="7"/>
      <c r="AL38" s="7"/>
      <c r="AM38" s="23"/>
      <c r="AN38" s="11"/>
      <c r="AO38" s="15"/>
      <c r="AP38" s="6"/>
      <c r="AQ38" s="7"/>
      <c r="AR38" s="7"/>
      <c r="AS38" s="7"/>
      <c r="AT38" s="7"/>
      <c r="AU38" s="7"/>
    </row>
    <row r="39" spans="1:47" s="8" customFormat="1" ht="19.5" customHeight="1">
      <c r="A39" s="120">
        <v>35</v>
      </c>
      <c r="B39" s="140" t="s">
        <v>34</v>
      </c>
      <c r="C39" s="68">
        <v>53861.1</v>
      </c>
      <c r="D39" s="43">
        <v>2486.5</v>
      </c>
      <c r="E39" s="43">
        <v>2653.8</v>
      </c>
      <c r="F39" s="43">
        <v>375.8</v>
      </c>
      <c r="G39" s="42">
        <v>48345</v>
      </c>
      <c r="H39" s="24"/>
      <c r="I39" s="120">
        <v>35</v>
      </c>
      <c r="J39" s="140" t="s">
        <v>34</v>
      </c>
      <c r="K39" s="68">
        <v>18909.5</v>
      </c>
      <c r="L39" s="43">
        <v>125.2</v>
      </c>
      <c r="M39" s="43">
        <v>1690.9</v>
      </c>
      <c r="N39" s="43">
        <v>88.6</v>
      </c>
      <c r="O39" s="42">
        <v>17004.8</v>
      </c>
      <c r="P39" s="7"/>
      <c r="Q39" s="7"/>
      <c r="R39" s="7"/>
      <c r="S39" s="7"/>
      <c r="T39" s="23"/>
      <c r="U39" s="11"/>
      <c r="V39" s="15"/>
      <c r="W39" s="6"/>
      <c r="X39" s="7"/>
      <c r="Y39" s="7"/>
      <c r="Z39" s="7"/>
      <c r="AA39" s="7"/>
      <c r="AB39" s="23"/>
      <c r="AC39" s="11"/>
      <c r="AD39" s="15"/>
      <c r="AE39" s="6"/>
      <c r="AF39" s="7"/>
      <c r="AG39" s="7"/>
      <c r="AH39" s="7"/>
      <c r="AI39" s="7"/>
      <c r="AJ39" s="7"/>
      <c r="AK39" s="7"/>
      <c r="AL39" s="7"/>
      <c r="AM39" s="23"/>
      <c r="AN39" s="11"/>
      <c r="AO39" s="15"/>
      <c r="AP39" s="6"/>
      <c r="AQ39" s="7"/>
      <c r="AR39" s="7"/>
      <c r="AS39" s="7"/>
      <c r="AT39" s="7"/>
      <c r="AU39" s="7"/>
    </row>
    <row r="40" spans="1:47" s="8" customFormat="1" ht="19.5" customHeight="1">
      <c r="A40" s="120">
        <v>36</v>
      </c>
      <c r="B40" s="140" t="s">
        <v>53</v>
      </c>
      <c r="C40" s="68">
        <v>55688.7</v>
      </c>
      <c r="D40" s="43">
        <v>9074.2999999999993</v>
      </c>
      <c r="E40" s="43">
        <v>33668.6</v>
      </c>
      <c r="F40" s="43">
        <v>3949.2</v>
      </c>
      <c r="G40" s="42">
        <v>8996.6</v>
      </c>
      <c r="H40" s="24"/>
      <c r="I40" s="118">
        <v>36</v>
      </c>
      <c r="J40" s="140" t="s">
        <v>53</v>
      </c>
      <c r="K40" s="68">
        <v>4047.2</v>
      </c>
      <c r="L40" s="43">
        <v>154.30000000000001</v>
      </c>
      <c r="M40" s="43">
        <v>2422.1999999999998</v>
      </c>
      <c r="N40" s="43">
        <v>24.1</v>
      </c>
      <c r="O40" s="42">
        <v>1446.6</v>
      </c>
      <c r="P40" s="7"/>
      <c r="Q40" s="7"/>
      <c r="R40" s="7"/>
      <c r="S40" s="7"/>
      <c r="T40" s="23"/>
      <c r="U40" s="11"/>
      <c r="V40" s="15"/>
      <c r="W40" s="6"/>
      <c r="X40" s="7"/>
      <c r="Y40" s="7"/>
      <c r="Z40" s="7"/>
      <c r="AA40" s="7"/>
      <c r="AB40" s="23"/>
      <c r="AC40" s="11"/>
      <c r="AD40" s="15"/>
      <c r="AE40" s="6"/>
      <c r="AF40" s="7"/>
      <c r="AG40" s="7"/>
      <c r="AH40" s="7"/>
      <c r="AI40" s="7"/>
      <c r="AJ40" s="7"/>
      <c r="AK40" s="7"/>
      <c r="AL40" s="7"/>
      <c r="AM40" s="23"/>
      <c r="AN40" s="11"/>
      <c r="AO40" s="15"/>
      <c r="AP40" s="6"/>
      <c r="AQ40" s="7"/>
      <c r="AR40" s="7"/>
      <c r="AS40" s="7"/>
      <c r="AT40" s="7"/>
      <c r="AU40" s="7"/>
    </row>
    <row r="41" spans="1:47" s="8" customFormat="1" ht="19.5" customHeight="1">
      <c r="A41" s="118">
        <v>37</v>
      </c>
      <c r="B41" s="140" t="s">
        <v>16</v>
      </c>
      <c r="C41" s="68">
        <v>303042.8</v>
      </c>
      <c r="D41" s="43">
        <v>11680.4</v>
      </c>
      <c r="E41" s="43">
        <v>250565.2</v>
      </c>
      <c r="F41" s="43">
        <v>5012</v>
      </c>
      <c r="G41" s="42">
        <v>35785.199999999997</v>
      </c>
      <c r="H41" s="24"/>
      <c r="I41" s="118">
        <v>37</v>
      </c>
      <c r="J41" s="140" t="s">
        <v>16</v>
      </c>
      <c r="K41" s="68">
        <v>157694.6</v>
      </c>
      <c r="L41" s="43">
        <v>6165.5</v>
      </c>
      <c r="M41" s="43">
        <v>129341.6</v>
      </c>
      <c r="N41" s="43">
        <v>956.2</v>
      </c>
      <c r="O41" s="42">
        <v>21231.3</v>
      </c>
      <c r="P41" s="7"/>
      <c r="Q41" s="7"/>
      <c r="R41" s="7"/>
      <c r="S41" s="7"/>
      <c r="T41" s="23"/>
      <c r="U41" s="11"/>
      <c r="V41" s="15"/>
      <c r="W41" s="6"/>
      <c r="X41" s="7"/>
      <c r="Y41" s="7"/>
      <c r="Z41" s="7"/>
      <c r="AA41" s="7"/>
      <c r="AB41" s="23"/>
      <c r="AC41" s="11"/>
      <c r="AD41" s="15"/>
      <c r="AE41" s="6"/>
      <c r="AF41" s="7"/>
      <c r="AG41" s="7"/>
      <c r="AH41" s="7"/>
      <c r="AI41" s="7"/>
      <c r="AJ41" s="7"/>
      <c r="AK41" s="7"/>
      <c r="AL41" s="7"/>
      <c r="AM41" s="23"/>
      <c r="AN41" s="11"/>
      <c r="AO41" s="15"/>
      <c r="AP41" s="6"/>
      <c r="AQ41" s="7"/>
      <c r="AR41" s="7"/>
      <c r="AS41" s="7"/>
      <c r="AT41" s="7"/>
      <c r="AU41" s="7"/>
    </row>
    <row r="42" spans="1:47" s="8" customFormat="1" ht="19.5" customHeight="1">
      <c r="A42" s="120">
        <v>38</v>
      </c>
      <c r="B42" s="140" t="s">
        <v>39</v>
      </c>
      <c r="C42" s="68">
        <v>13218.8</v>
      </c>
      <c r="D42" s="43">
        <v>44</v>
      </c>
      <c r="E42" s="43">
        <v>8478.9</v>
      </c>
      <c r="F42" s="43">
        <v>9.4</v>
      </c>
      <c r="G42" s="42">
        <v>4686.5</v>
      </c>
      <c r="H42" s="24"/>
      <c r="I42" s="118"/>
      <c r="J42" s="140" t="s">
        <v>39</v>
      </c>
      <c r="K42" s="68">
        <v>4130.3</v>
      </c>
      <c r="L42" s="43">
        <v>0</v>
      </c>
      <c r="M42" s="43">
        <v>1715.2</v>
      </c>
      <c r="N42" s="43">
        <v>0</v>
      </c>
      <c r="O42" s="42">
        <v>2415.1</v>
      </c>
      <c r="P42" s="7"/>
      <c r="Q42" s="7"/>
      <c r="R42" s="7"/>
      <c r="S42" s="7"/>
      <c r="T42" s="23"/>
      <c r="U42" s="11"/>
      <c r="V42" s="15"/>
      <c r="W42" s="6"/>
      <c r="X42" s="7"/>
      <c r="Y42" s="7"/>
      <c r="Z42" s="7"/>
      <c r="AA42" s="7"/>
      <c r="AB42" s="23"/>
      <c r="AC42" s="11"/>
      <c r="AD42" s="15"/>
      <c r="AE42" s="6"/>
      <c r="AF42" s="7"/>
      <c r="AG42" s="7"/>
      <c r="AH42" s="7"/>
      <c r="AI42" s="7"/>
      <c r="AJ42" s="7"/>
      <c r="AK42" s="7"/>
      <c r="AL42" s="7"/>
      <c r="AM42" s="23"/>
      <c r="AN42" s="11"/>
      <c r="AO42" s="15"/>
      <c r="AP42" s="6"/>
      <c r="AQ42" s="7"/>
      <c r="AR42" s="7"/>
      <c r="AS42" s="7"/>
      <c r="AT42" s="7"/>
      <c r="AU42" s="7"/>
    </row>
    <row r="43" spans="1:47" s="8" customFormat="1" ht="19.5" customHeight="1">
      <c r="A43" s="120">
        <v>39</v>
      </c>
      <c r="B43" s="140" t="s">
        <v>33</v>
      </c>
      <c r="C43" s="68">
        <v>31469.8</v>
      </c>
      <c r="D43" s="43">
        <v>720.3</v>
      </c>
      <c r="E43" s="43">
        <v>13004.4</v>
      </c>
      <c r="F43" s="43">
        <v>1047.4000000000001</v>
      </c>
      <c r="G43" s="42">
        <v>16697.7</v>
      </c>
      <c r="H43" s="24"/>
      <c r="I43" s="120">
        <v>38</v>
      </c>
      <c r="J43" s="140" t="s">
        <v>33</v>
      </c>
      <c r="K43" s="68">
        <v>7133</v>
      </c>
      <c r="L43" s="43">
        <v>60.8</v>
      </c>
      <c r="M43" s="43">
        <v>2172.6999999999998</v>
      </c>
      <c r="N43" s="43">
        <v>190.5</v>
      </c>
      <c r="O43" s="42">
        <v>4709</v>
      </c>
      <c r="P43" s="7"/>
      <c r="Q43" s="7"/>
      <c r="R43" s="7"/>
      <c r="S43" s="7"/>
      <c r="T43" s="23"/>
      <c r="U43" s="11"/>
      <c r="V43" s="15"/>
      <c r="W43" s="6"/>
      <c r="X43" s="7"/>
      <c r="Y43" s="7"/>
      <c r="Z43" s="7"/>
      <c r="AA43" s="7"/>
      <c r="AB43" s="23"/>
      <c r="AC43" s="11"/>
      <c r="AD43" s="15"/>
      <c r="AE43" s="6"/>
      <c r="AF43" s="7"/>
      <c r="AG43" s="7"/>
      <c r="AH43" s="7"/>
      <c r="AI43" s="7"/>
      <c r="AJ43" s="7"/>
      <c r="AK43" s="7"/>
      <c r="AL43" s="7"/>
      <c r="AM43" s="23"/>
      <c r="AN43" s="11"/>
      <c r="AO43" s="15"/>
      <c r="AP43" s="6"/>
      <c r="AQ43" s="7"/>
      <c r="AR43" s="7"/>
      <c r="AS43" s="7"/>
      <c r="AT43" s="7"/>
      <c r="AU43" s="7"/>
    </row>
    <row r="44" spans="1:47" s="8" customFormat="1" ht="19.5" customHeight="1">
      <c r="A44" s="118">
        <v>40</v>
      </c>
      <c r="B44" s="140" t="s">
        <v>13</v>
      </c>
      <c r="C44" s="68">
        <v>187070.9</v>
      </c>
      <c r="D44" s="43">
        <v>20972.5</v>
      </c>
      <c r="E44" s="43">
        <v>94599.5</v>
      </c>
      <c r="F44" s="43">
        <v>2113.8000000000002</v>
      </c>
      <c r="G44" s="42">
        <v>69385.100000000006</v>
      </c>
      <c r="H44" s="24"/>
      <c r="I44" s="120">
        <v>39</v>
      </c>
      <c r="J44" s="140" t="s">
        <v>13</v>
      </c>
      <c r="K44" s="68">
        <v>49204.1</v>
      </c>
      <c r="L44" s="43">
        <v>8179.7</v>
      </c>
      <c r="M44" s="43">
        <v>18288.3</v>
      </c>
      <c r="N44" s="43">
        <v>289.10000000000002</v>
      </c>
      <c r="O44" s="42">
        <v>22447</v>
      </c>
      <c r="P44" s="7"/>
      <c r="Q44" s="7"/>
      <c r="R44" s="7"/>
      <c r="S44" s="7"/>
      <c r="T44" s="23"/>
      <c r="U44" s="11"/>
      <c r="V44" s="15"/>
      <c r="W44" s="6"/>
      <c r="X44" s="7"/>
      <c r="Y44" s="7"/>
      <c r="Z44" s="7"/>
      <c r="AA44" s="7"/>
      <c r="AB44" s="23"/>
      <c r="AC44" s="11"/>
      <c r="AD44" s="15"/>
      <c r="AE44" s="6"/>
      <c r="AF44" s="7"/>
      <c r="AG44" s="7"/>
      <c r="AH44" s="7"/>
      <c r="AI44" s="7"/>
      <c r="AJ44" s="7"/>
      <c r="AK44" s="7"/>
      <c r="AL44" s="7"/>
      <c r="AM44" s="23"/>
      <c r="AN44" s="11"/>
      <c r="AO44" s="15"/>
      <c r="AP44" s="6"/>
      <c r="AQ44" s="7"/>
      <c r="AR44" s="7"/>
      <c r="AS44" s="7"/>
      <c r="AT44" s="7"/>
      <c r="AU44" s="7"/>
    </row>
    <row r="45" spans="1:47" s="8" customFormat="1" ht="19.5" customHeight="1" thickBot="1">
      <c r="A45" s="120">
        <v>41</v>
      </c>
      <c r="B45" s="144" t="s">
        <v>11</v>
      </c>
      <c r="C45" s="68">
        <v>482600</v>
      </c>
      <c r="D45" s="43">
        <v>95566.8</v>
      </c>
      <c r="E45" s="43">
        <v>252853.2</v>
      </c>
      <c r="F45" s="43">
        <v>35539.4</v>
      </c>
      <c r="G45" s="42">
        <v>98640.6</v>
      </c>
      <c r="H45" s="24"/>
      <c r="I45" s="118">
        <v>40</v>
      </c>
      <c r="J45" s="144" t="s">
        <v>11</v>
      </c>
      <c r="K45" s="68">
        <v>200590.4</v>
      </c>
      <c r="L45" s="43">
        <v>41143.800000000003</v>
      </c>
      <c r="M45" s="43">
        <v>130266</v>
      </c>
      <c r="N45" s="43">
        <v>904.3</v>
      </c>
      <c r="O45" s="42">
        <v>28276.3</v>
      </c>
      <c r="P45" s="7"/>
      <c r="Q45" s="7"/>
      <c r="R45" s="7"/>
      <c r="S45" s="7"/>
      <c r="T45" s="23"/>
      <c r="U45" s="11"/>
      <c r="V45" s="15"/>
      <c r="W45" s="6"/>
      <c r="X45" s="7"/>
      <c r="Y45" s="7"/>
      <c r="Z45" s="7"/>
      <c r="AA45" s="7"/>
      <c r="AB45" s="23"/>
      <c r="AC45" s="11"/>
      <c r="AD45" s="15"/>
      <c r="AE45" s="6"/>
      <c r="AF45" s="7"/>
      <c r="AG45" s="7"/>
      <c r="AH45" s="7"/>
      <c r="AI45" s="7"/>
      <c r="AJ45" s="7"/>
      <c r="AK45" s="7"/>
      <c r="AL45" s="7"/>
      <c r="AM45" s="23"/>
      <c r="AN45" s="11"/>
      <c r="AO45" s="15"/>
      <c r="AP45" s="6"/>
      <c r="AQ45" s="7"/>
      <c r="AR45" s="7"/>
      <c r="AS45" s="7"/>
      <c r="AT45" s="7"/>
      <c r="AU45" s="7"/>
    </row>
    <row r="46" spans="1:47" s="33" customFormat="1" ht="20.25" customHeight="1" thickTop="1" thickBot="1">
      <c r="A46" s="436" t="s">
        <v>40</v>
      </c>
      <c r="B46" s="437"/>
      <c r="C46" s="70">
        <f>SUM(C5:C45)</f>
        <v>5135325.3999999994</v>
      </c>
      <c r="D46" s="70">
        <f>SUM(D5:D45)</f>
        <v>701874.10000000033</v>
      </c>
      <c r="E46" s="70">
        <f>SUM(E5:E45)</f>
        <v>2892400.8000000003</v>
      </c>
      <c r="F46" s="70">
        <f>SUM(F5:F45)</f>
        <v>232422</v>
      </c>
      <c r="G46" s="44">
        <f>SUM(G5:G45)</f>
        <v>1308628.5000000002</v>
      </c>
      <c r="H46" s="13"/>
      <c r="I46" s="436" t="s">
        <v>40</v>
      </c>
      <c r="J46" s="437"/>
      <c r="K46" s="70">
        <f>SUM(K5:K45)</f>
        <v>1679051.1999999997</v>
      </c>
      <c r="L46" s="70">
        <f>SUM(L5:L45)</f>
        <v>388483.89999999997</v>
      </c>
      <c r="M46" s="70">
        <f>SUM(M5:M45)</f>
        <v>866286.49999999988</v>
      </c>
      <c r="N46" s="70">
        <f>SUM(N5:N45)</f>
        <v>11006.000000000002</v>
      </c>
      <c r="O46" s="44">
        <f>SUM(O5:O45)</f>
        <v>413274.79999999993</v>
      </c>
      <c r="P46" s="34"/>
      <c r="Q46" s="34"/>
      <c r="R46" s="34"/>
      <c r="S46" s="34"/>
      <c r="T46" s="35"/>
      <c r="U46" s="12"/>
      <c r="V46" s="36"/>
      <c r="W46" s="14"/>
      <c r="X46" s="34"/>
      <c r="Y46" s="34"/>
      <c r="Z46" s="34"/>
      <c r="AA46" s="34"/>
      <c r="AB46" s="35"/>
      <c r="AC46" s="12"/>
      <c r="AD46" s="36"/>
      <c r="AE46" s="14"/>
      <c r="AF46" s="34"/>
      <c r="AG46" s="34"/>
      <c r="AH46" s="34"/>
      <c r="AI46" s="34"/>
      <c r="AJ46" s="34"/>
      <c r="AK46" s="34"/>
      <c r="AL46" s="34"/>
      <c r="AM46" s="35"/>
      <c r="AN46" s="12"/>
      <c r="AO46" s="36"/>
      <c r="AP46" s="14"/>
      <c r="AQ46" s="34"/>
      <c r="AR46" s="34"/>
      <c r="AS46" s="34"/>
      <c r="AT46" s="34"/>
      <c r="AU46" s="34"/>
    </row>
    <row r="68" spans="2:2" ht="17.25" customHeight="1">
      <c r="B68" s="32"/>
    </row>
  </sheetData>
  <mergeCells count="4">
    <mergeCell ref="I2:O2"/>
    <mergeCell ref="I46:J46"/>
    <mergeCell ref="A46:B46"/>
    <mergeCell ref="A2:G2"/>
  </mergeCells>
  <phoneticPr fontId="1" type="noConversion"/>
  <pageMargins left="0.59055118110236227" right="0.70866141732283472" top="0.98425196850393704" bottom="0.19685039370078741" header="0.31496062992125984" footer="0.31496062992125984"/>
  <pageSetup paperSize="9" scale="50" fitToWidth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2"/>
  <sheetViews>
    <sheetView tabSelected="1" workbookViewId="0">
      <selection activeCell="B18" sqref="B18"/>
    </sheetView>
  </sheetViews>
  <sheetFormatPr defaultRowHeight="11.25"/>
  <cols>
    <col min="1" max="1" width="3.28515625" style="194" customWidth="1"/>
    <col min="2" max="2" width="42.42578125" style="198" customWidth="1"/>
    <col min="3" max="3" width="13.140625" style="195" customWidth="1"/>
    <col min="4" max="4" width="13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/>
    <row r="2" spans="1:11" ht="15.75" customHeight="1" thickBot="1">
      <c r="A2" s="396" t="s">
        <v>133</v>
      </c>
      <c r="B2" s="397"/>
      <c r="C2" s="388" t="s">
        <v>139</v>
      </c>
      <c r="D2" s="389"/>
      <c r="E2" s="390"/>
      <c r="F2" s="389" t="s">
        <v>140</v>
      </c>
      <c r="G2" s="389"/>
      <c r="H2" s="390"/>
      <c r="I2" s="391" t="s">
        <v>151</v>
      </c>
      <c r="J2" s="392"/>
      <c r="K2" s="393"/>
    </row>
    <row r="3" spans="1:11" ht="3" customHeight="1" thickBot="1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.75" thickBot="1">
      <c r="A4" s="232" t="s">
        <v>132</v>
      </c>
      <c r="B4" s="218" t="s">
        <v>0</v>
      </c>
      <c r="C4" s="224" t="s">
        <v>162</v>
      </c>
      <c r="D4" s="310" t="s">
        <v>160</v>
      </c>
      <c r="E4" s="224" t="s">
        <v>147</v>
      </c>
      <c r="F4" s="224" t="s">
        <v>162</v>
      </c>
      <c r="G4" s="224" t="s">
        <v>160</v>
      </c>
      <c r="H4" s="303" t="s">
        <v>147</v>
      </c>
      <c r="I4" s="224" t="s">
        <v>162</v>
      </c>
      <c r="J4" s="224" t="s">
        <v>160</v>
      </c>
      <c r="K4" s="303" t="s">
        <v>147</v>
      </c>
    </row>
    <row r="5" spans="1:11" s="204" customFormat="1" ht="15">
      <c r="A5" s="345">
        <v>1</v>
      </c>
      <c r="B5" s="342" t="s">
        <v>11</v>
      </c>
      <c r="C5" s="325">
        <v>952778</v>
      </c>
      <c r="D5" s="322">
        <v>606458</v>
      </c>
      <c r="E5" s="252">
        <f>((C5/D5)-1)*100</f>
        <v>57.105356018058949</v>
      </c>
      <c r="F5" s="337">
        <v>463512</v>
      </c>
      <c r="G5" s="333">
        <v>309360</v>
      </c>
      <c r="H5" s="449">
        <f>((F5/G5)-1)*100</f>
        <v>49.829325058184651</v>
      </c>
      <c r="I5" s="258">
        <v>155480</v>
      </c>
      <c r="J5" s="328">
        <v>155480</v>
      </c>
      <c r="K5" s="260">
        <f>((I7/J5)-1)*100</f>
        <v>-64.625675328016456</v>
      </c>
    </row>
    <row r="6" spans="1:11" s="204" customFormat="1" ht="15">
      <c r="A6" s="202">
        <f>+A5+1</f>
        <v>2</v>
      </c>
      <c r="B6" s="343" t="s">
        <v>7</v>
      </c>
      <c r="C6" s="326">
        <v>907160</v>
      </c>
      <c r="D6" s="323">
        <v>851217</v>
      </c>
      <c r="E6" s="253">
        <f>((C6/D6)-1)*100</f>
        <v>6.5721196827601025</v>
      </c>
      <c r="F6" s="332">
        <v>464705</v>
      </c>
      <c r="G6" s="334">
        <v>518703</v>
      </c>
      <c r="H6" s="450">
        <f>((F6/G6)-1)*100</f>
        <v>-10.410196200908805</v>
      </c>
      <c r="I6" s="257">
        <v>187585</v>
      </c>
      <c r="J6" s="329">
        <v>184585</v>
      </c>
      <c r="K6" s="261">
        <f>((I6/J6)-1)*100</f>
        <v>1.6252674919413845</v>
      </c>
    </row>
    <row r="7" spans="1:11" s="204" customFormat="1" ht="15">
      <c r="A7" s="202">
        <f t="shared" ref="A7:A32" si="0">+A6+1</f>
        <v>3</v>
      </c>
      <c r="B7" s="343" t="s">
        <v>12</v>
      </c>
      <c r="C7" s="326">
        <v>877621</v>
      </c>
      <c r="D7" s="323" t="s">
        <v>171</v>
      </c>
      <c r="E7" s="253" t="s">
        <v>171</v>
      </c>
      <c r="F7" s="332">
        <v>31614.2</v>
      </c>
      <c r="G7" s="334">
        <v>26542</v>
      </c>
      <c r="H7" s="450">
        <f>((F7/G7)-1)*100</f>
        <v>19.110089669203532</v>
      </c>
      <c r="I7" s="257">
        <v>55000</v>
      </c>
      <c r="J7" s="329" t="s">
        <v>171</v>
      </c>
      <c r="K7" s="261" t="s">
        <v>171</v>
      </c>
    </row>
    <row r="8" spans="1:11" s="204" customFormat="1" ht="15" customHeight="1">
      <c r="A8" s="202">
        <f t="shared" si="0"/>
        <v>4</v>
      </c>
      <c r="B8" s="343" t="s">
        <v>10</v>
      </c>
      <c r="C8" s="326">
        <v>869928</v>
      </c>
      <c r="D8" s="323">
        <v>837044</v>
      </c>
      <c r="E8" s="253">
        <f>((C8/D8)-1)*100</f>
        <v>3.9285867887470571</v>
      </c>
      <c r="F8" s="332">
        <v>311992</v>
      </c>
      <c r="G8" s="334">
        <v>237743</v>
      </c>
      <c r="H8" s="450">
        <f>((F8/G8)-1)*100</f>
        <v>31.230782820104054</v>
      </c>
      <c r="I8" s="257">
        <v>79541</v>
      </c>
      <c r="J8" s="329">
        <v>71587</v>
      </c>
      <c r="K8" s="261">
        <f>((I10/J8)-1)*100</f>
        <v>-74.920027379272767</v>
      </c>
    </row>
    <row r="9" spans="1:11" s="204" customFormat="1" ht="15" customHeight="1">
      <c r="A9" s="202">
        <f t="shared" si="0"/>
        <v>5</v>
      </c>
      <c r="B9" s="320" t="s">
        <v>150</v>
      </c>
      <c r="C9" s="326">
        <v>726066.7</v>
      </c>
      <c r="D9" s="323">
        <v>593988.5</v>
      </c>
      <c r="E9" s="253">
        <f>((C9/D9)-1)*100</f>
        <v>22.235817696807246</v>
      </c>
      <c r="F9" s="332">
        <v>268059.2</v>
      </c>
      <c r="G9" s="334">
        <v>211441</v>
      </c>
      <c r="H9" s="450">
        <f>((F9/G9)-1)*100</f>
        <v>26.77730430711167</v>
      </c>
      <c r="I9" s="257">
        <v>185205</v>
      </c>
      <c r="J9" s="323">
        <v>185205</v>
      </c>
      <c r="K9" s="253">
        <f>((I11/J9)-1)*100</f>
        <v>-52.485084096001721</v>
      </c>
    </row>
    <row r="10" spans="1:11" ht="15">
      <c r="A10" s="202">
        <f t="shared" si="0"/>
        <v>6</v>
      </c>
      <c r="B10" s="343" t="s">
        <v>159</v>
      </c>
      <c r="C10" s="326">
        <v>712093</v>
      </c>
      <c r="D10" s="323">
        <v>524273</v>
      </c>
      <c r="E10" s="253">
        <f>((C10/D10)-1)*100</f>
        <v>35.824846978577952</v>
      </c>
      <c r="F10" s="332">
        <v>357633</v>
      </c>
      <c r="G10" s="334">
        <v>302862</v>
      </c>
      <c r="H10" s="450">
        <f>((F10/G10)-1)*100</f>
        <v>18.084474116924532</v>
      </c>
      <c r="I10" s="257">
        <v>17954</v>
      </c>
      <c r="J10" s="329">
        <v>17954</v>
      </c>
      <c r="K10" s="261">
        <f>((I10/J10)-1)*100</f>
        <v>0</v>
      </c>
    </row>
    <row r="11" spans="1:11" ht="15">
      <c r="A11" s="202">
        <f t="shared" si="0"/>
        <v>7</v>
      </c>
      <c r="B11" s="343" t="s">
        <v>168</v>
      </c>
      <c r="C11" s="326">
        <v>489870</v>
      </c>
      <c r="D11" s="323" t="s">
        <v>171</v>
      </c>
      <c r="E11" s="253" t="s">
        <v>171</v>
      </c>
      <c r="F11" s="332">
        <v>168094</v>
      </c>
      <c r="G11" s="334">
        <v>129102</v>
      </c>
      <c r="H11" s="460">
        <f>((F11/G11)-1)*100</f>
        <v>30.202475561958764</v>
      </c>
      <c r="I11" s="257">
        <v>88000</v>
      </c>
      <c r="J11" s="323" t="s">
        <v>171</v>
      </c>
      <c r="K11" s="253" t="s">
        <v>171</v>
      </c>
    </row>
    <row r="12" spans="1:11" ht="15">
      <c r="A12" s="202">
        <f t="shared" si="0"/>
        <v>8</v>
      </c>
      <c r="B12" s="343" t="s">
        <v>152</v>
      </c>
      <c r="C12" s="326">
        <v>403059</v>
      </c>
      <c r="D12" s="323">
        <v>341795</v>
      </c>
      <c r="E12" s="253">
        <f>((C12/D12)-1)*100</f>
        <v>17.92419432700887</v>
      </c>
      <c r="F12" s="332">
        <v>209445</v>
      </c>
      <c r="G12" s="334">
        <v>161174</v>
      </c>
      <c r="H12" s="450">
        <f>((F12/G12)-1)*100</f>
        <v>29.949619665702908</v>
      </c>
      <c r="I12" s="256">
        <v>55900</v>
      </c>
      <c r="J12" s="329">
        <v>55900</v>
      </c>
      <c r="K12" s="261">
        <f>((I12/J12)-1)*100</f>
        <v>0</v>
      </c>
    </row>
    <row r="13" spans="1:11" ht="15">
      <c r="A13" s="202">
        <f t="shared" si="0"/>
        <v>9</v>
      </c>
      <c r="B13" s="343" t="s">
        <v>20</v>
      </c>
      <c r="C13" s="326">
        <v>375493</v>
      </c>
      <c r="D13" s="323">
        <v>417128.7</v>
      </c>
      <c r="E13" s="253">
        <f>((C13/D13)-1)*100</f>
        <v>-9.9814997145964757</v>
      </c>
      <c r="F13" s="332">
        <v>74241</v>
      </c>
      <c r="G13" s="334">
        <v>72737.8</v>
      </c>
      <c r="H13" s="460">
        <f>((F13/G13)-1)*100</f>
        <v>2.0666008595255692</v>
      </c>
      <c r="I13" s="257">
        <v>60000</v>
      </c>
      <c r="J13" s="323">
        <v>60000</v>
      </c>
      <c r="K13" s="253">
        <f>((I15/J13)-1)*100</f>
        <v>37.20000000000001</v>
      </c>
    </row>
    <row r="14" spans="1:11" s="204" customFormat="1" ht="15">
      <c r="A14" s="202">
        <f t="shared" si="0"/>
        <v>10</v>
      </c>
      <c r="B14" s="343" t="s">
        <v>26</v>
      </c>
      <c r="C14" s="326">
        <v>311755</v>
      </c>
      <c r="D14" s="323">
        <v>269598</v>
      </c>
      <c r="E14" s="253">
        <f>((C14/D14)-1)*100</f>
        <v>15.636985437577433</v>
      </c>
      <c r="F14" s="332">
        <v>88250</v>
      </c>
      <c r="G14" s="334">
        <v>98859</v>
      </c>
      <c r="H14" s="450">
        <f>((F14/G14)-1)*100</f>
        <v>-10.731445796538509</v>
      </c>
      <c r="I14" s="257">
        <v>103480</v>
      </c>
      <c r="J14" s="329">
        <v>97480</v>
      </c>
      <c r="K14" s="261">
        <f>((I14/J14)-1)*100</f>
        <v>6.1551087402544002</v>
      </c>
    </row>
    <row r="15" spans="1:11" s="204" customFormat="1" ht="15">
      <c r="A15" s="202">
        <f t="shared" si="0"/>
        <v>11</v>
      </c>
      <c r="B15" s="343" t="s">
        <v>15</v>
      </c>
      <c r="C15" s="326">
        <v>307793</v>
      </c>
      <c r="D15" s="323">
        <v>235064</v>
      </c>
      <c r="E15" s="253">
        <f>((C15/D15)-1)*100</f>
        <v>30.940084402545697</v>
      </c>
      <c r="F15" s="332">
        <v>116231</v>
      </c>
      <c r="G15" s="334">
        <v>89055</v>
      </c>
      <c r="H15" s="450">
        <f>((F15/G15)-1)*100</f>
        <v>30.515973274942443</v>
      </c>
      <c r="I15" s="256">
        <v>82320</v>
      </c>
      <c r="J15" s="329">
        <v>82320</v>
      </c>
      <c r="K15" s="261">
        <f>((I17/J15)-1)*100</f>
        <v>-51.409135082604472</v>
      </c>
    </row>
    <row r="16" spans="1:11" s="204" customFormat="1" ht="15">
      <c r="A16" s="202">
        <f t="shared" si="0"/>
        <v>12</v>
      </c>
      <c r="B16" s="320" t="s">
        <v>172</v>
      </c>
      <c r="C16" s="326">
        <v>307124</v>
      </c>
      <c r="D16" s="323" t="s">
        <v>171</v>
      </c>
      <c r="E16" s="253" t="s">
        <v>171</v>
      </c>
      <c r="F16" s="332">
        <v>26342</v>
      </c>
      <c r="G16" s="445" t="s">
        <v>171</v>
      </c>
      <c r="H16" s="450" t="s">
        <v>171</v>
      </c>
      <c r="I16" s="257">
        <v>8500</v>
      </c>
      <c r="J16" s="323" t="s">
        <v>171</v>
      </c>
      <c r="K16" s="253" t="s">
        <v>171</v>
      </c>
    </row>
    <row r="17" spans="1:11" s="204" customFormat="1" ht="15">
      <c r="A17" s="202">
        <f t="shared" si="0"/>
        <v>13</v>
      </c>
      <c r="B17" s="343" t="s">
        <v>42</v>
      </c>
      <c r="C17" s="326">
        <v>283476</v>
      </c>
      <c r="D17" s="323">
        <v>158510</v>
      </c>
      <c r="E17" s="253">
        <f>((C17/D17)-1)*100</f>
        <v>78.837928206422305</v>
      </c>
      <c r="F17" s="332">
        <v>134583</v>
      </c>
      <c r="G17" s="334">
        <v>71502</v>
      </c>
      <c r="H17" s="450">
        <f>((F17/G17)-1)*100</f>
        <v>88.222707057145257</v>
      </c>
      <c r="I17" s="257">
        <v>40000</v>
      </c>
      <c r="J17" s="329">
        <v>40000</v>
      </c>
      <c r="K17" s="261">
        <f>((I19/J17)-1)*100</f>
        <v>-7.0000000000003393E-2</v>
      </c>
    </row>
    <row r="18" spans="1:11" s="204" customFormat="1" ht="15">
      <c r="A18" s="202">
        <f t="shared" si="0"/>
        <v>14</v>
      </c>
      <c r="B18" s="320" t="s">
        <v>24</v>
      </c>
      <c r="C18" s="326">
        <v>229805</v>
      </c>
      <c r="D18" s="323">
        <v>202367</v>
      </c>
      <c r="E18" s="253">
        <f>((C18/D18)-1)*100</f>
        <v>13.558534741336281</v>
      </c>
      <c r="F18" s="332">
        <v>24555</v>
      </c>
      <c r="G18" s="334">
        <v>16473</v>
      </c>
      <c r="H18" s="450">
        <f>((F18/G18)-1)*100</f>
        <v>49.062101620834085</v>
      </c>
      <c r="I18" s="257">
        <v>37226</v>
      </c>
      <c r="J18" s="323">
        <v>37226</v>
      </c>
      <c r="K18" s="253">
        <f>((I20/J18)-1)*100</f>
        <v>168.62945253317574</v>
      </c>
    </row>
    <row r="19" spans="1:11" s="204" customFormat="1" ht="15">
      <c r="A19" s="202">
        <f t="shared" si="0"/>
        <v>15</v>
      </c>
      <c r="B19" s="343" t="s">
        <v>27</v>
      </c>
      <c r="C19" s="326">
        <v>164824</v>
      </c>
      <c r="D19" s="323">
        <v>122052</v>
      </c>
      <c r="E19" s="253">
        <f>((C19/D19)-1)*100</f>
        <v>35.044079572641174</v>
      </c>
      <c r="F19" s="332">
        <v>87184</v>
      </c>
      <c r="G19" s="334">
        <v>49081</v>
      </c>
      <c r="H19" s="450">
        <f>((F19/G19)-1)*100</f>
        <v>77.632892565351156</v>
      </c>
      <c r="I19" s="257">
        <v>39972</v>
      </c>
      <c r="J19" s="329">
        <v>39972</v>
      </c>
      <c r="K19" s="261">
        <f>((I21/J19)-1)*100</f>
        <v>-53.004603222255575</v>
      </c>
    </row>
    <row r="20" spans="1:11" ht="15.75" customHeight="1">
      <c r="A20" s="202">
        <f t="shared" si="0"/>
        <v>16</v>
      </c>
      <c r="B20" s="343" t="s">
        <v>170</v>
      </c>
      <c r="C20" s="326">
        <v>163980.70000000001</v>
      </c>
      <c r="D20" s="323" t="s">
        <v>171</v>
      </c>
      <c r="E20" s="253" t="s">
        <v>171</v>
      </c>
      <c r="F20" s="332">
        <v>13376.7</v>
      </c>
      <c r="G20" s="334">
        <v>11479.2</v>
      </c>
      <c r="H20" s="450">
        <f>((F20/G20)-1)*100</f>
        <v>16.529897553836491</v>
      </c>
      <c r="I20" s="257">
        <v>100000</v>
      </c>
      <c r="J20" s="329" t="s">
        <v>171</v>
      </c>
      <c r="K20" s="261" t="s">
        <v>171</v>
      </c>
    </row>
    <row r="21" spans="1:11" ht="15.75" customHeight="1">
      <c r="A21" s="202">
        <f t="shared" si="0"/>
        <v>17</v>
      </c>
      <c r="B21" s="343" t="s">
        <v>155</v>
      </c>
      <c r="C21" s="326">
        <v>157180</v>
      </c>
      <c r="D21" s="323">
        <v>211461</v>
      </c>
      <c r="E21" s="253">
        <f>((C21/D21)-1)*100</f>
        <v>-25.669508798312691</v>
      </c>
      <c r="F21" s="332">
        <v>2250</v>
      </c>
      <c r="G21" s="334">
        <v>16822</v>
      </c>
      <c r="H21" s="450">
        <f>((F21/G21)-1)*100</f>
        <v>-86.624658185709194</v>
      </c>
      <c r="I21" s="257">
        <v>18785</v>
      </c>
      <c r="J21" s="329">
        <v>10342</v>
      </c>
      <c r="K21" s="261">
        <f>((I23/J21)-1)*100</f>
        <v>489.82788628891899</v>
      </c>
    </row>
    <row r="22" spans="1:11" ht="15.75" customHeight="1">
      <c r="A22" s="202">
        <f t="shared" si="0"/>
        <v>18</v>
      </c>
      <c r="B22" s="320" t="s">
        <v>21</v>
      </c>
      <c r="C22" s="326">
        <v>144387</v>
      </c>
      <c r="D22" s="323">
        <v>172540</v>
      </c>
      <c r="E22" s="253">
        <f>((C22/D22)-1)*100</f>
        <v>-16.316796105250951</v>
      </c>
      <c r="F22" s="332">
        <v>54025</v>
      </c>
      <c r="G22" s="334">
        <v>56007</v>
      </c>
      <c r="H22" s="450">
        <f>((F22/G22)-1)*100</f>
        <v>-3.5388433588658508</v>
      </c>
      <c r="I22" s="257">
        <v>30000</v>
      </c>
      <c r="J22" s="323">
        <v>30000</v>
      </c>
      <c r="K22" s="253">
        <f>((I24/J22)-1)*100</f>
        <v>-56.666666666666664</v>
      </c>
    </row>
    <row r="23" spans="1:11" ht="15.75" customHeight="1">
      <c r="A23" s="202">
        <f t="shared" si="0"/>
        <v>19</v>
      </c>
      <c r="B23" s="343" t="s">
        <v>154</v>
      </c>
      <c r="C23" s="326">
        <v>114652</v>
      </c>
      <c r="D23" s="323">
        <v>91090</v>
      </c>
      <c r="E23" s="253">
        <f>((C23/D23)-1)*100</f>
        <v>25.866725216818519</v>
      </c>
      <c r="F23" s="332">
        <v>18543</v>
      </c>
      <c r="G23" s="334">
        <v>10125</v>
      </c>
      <c r="H23" s="450">
        <f>((F23/G23)-1)*100</f>
        <v>83.140740740740739</v>
      </c>
      <c r="I23" s="257">
        <v>61000</v>
      </c>
      <c r="J23" s="329">
        <v>61000</v>
      </c>
      <c r="K23" s="261">
        <f>((I25/J23)-1)*100</f>
        <v>-69.672131147540981</v>
      </c>
    </row>
    <row r="24" spans="1:11" ht="15.75" customHeight="1">
      <c r="A24" s="202">
        <f t="shared" si="0"/>
        <v>20</v>
      </c>
      <c r="B24" s="343" t="s">
        <v>167</v>
      </c>
      <c r="C24" s="326">
        <v>113283.5</v>
      </c>
      <c r="D24" s="323">
        <v>113172.4</v>
      </c>
      <c r="E24" s="253">
        <f>((C24/D24)-1)*100</f>
        <v>9.8168811477017393E-2</v>
      </c>
      <c r="F24" s="332">
        <v>25391.3</v>
      </c>
      <c r="G24" s="334">
        <v>37706</v>
      </c>
      <c r="H24" s="450">
        <f>((F24/G24)-1)*100</f>
        <v>-32.659788893014372</v>
      </c>
      <c r="I24" s="257">
        <v>13000</v>
      </c>
      <c r="J24" s="329">
        <v>13000</v>
      </c>
      <c r="K24" s="261">
        <f>((I26/J24)-1)*100</f>
        <v>130.76923076923075</v>
      </c>
    </row>
    <row r="25" spans="1:11" ht="15.75" customHeight="1">
      <c r="A25" s="202">
        <f t="shared" si="0"/>
        <v>21</v>
      </c>
      <c r="B25" s="343" t="s">
        <v>166</v>
      </c>
      <c r="C25" s="326">
        <v>81852</v>
      </c>
      <c r="D25" s="323" t="s">
        <v>171</v>
      </c>
      <c r="E25" s="253" t="s">
        <v>171</v>
      </c>
      <c r="F25" s="332">
        <v>24082</v>
      </c>
      <c r="G25" s="334">
        <v>7003</v>
      </c>
      <c r="H25" s="450">
        <f>((F25/G25)-1)*100</f>
        <v>243.88119377409683</v>
      </c>
      <c r="I25" s="257">
        <v>18500</v>
      </c>
      <c r="J25" s="329" t="s">
        <v>171</v>
      </c>
      <c r="K25" s="261" t="s">
        <v>171</v>
      </c>
    </row>
    <row r="26" spans="1:11" ht="15.75" customHeight="1">
      <c r="A26" s="202">
        <f t="shared" si="0"/>
        <v>22</v>
      </c>
      <c r="B26" s="343" t="s">
        <v>158</v>
      </c>
      <c r="C26" s="326">
        <v>78779</v>
      </c>
      <c r="D26" s="323">
        <v>84146</v>
      </c>
      <c r="E26" s="253">
        <f>((C26/D26)-1)*100</f>
        <v>-6.3781997955933756</v>
      </c>
      <c r="F26" s="332">
        <v>34353</v>
      </c>
      <c r="G26" s="334">
        <v>28719</v>
      </c>
      <c r="H26" s="450">
        <f>((F26/G26)-1)*100</f>
        <v>19.617674710122213</v>
      </c>
      <c r="I26" s="257">
        <v>30000</v>
      </c>
      <c r="J26" s="329">
        <v>30000</v>
      </c>
      <c r="K26" s="261">
        <f>((I28/J26)-1)*100</f>
        <v>-49.6</v>
      </c>
    </row>
    <row r="27" spans="1:11" ht="15.75" customHeight="1">
      <c r="A27" s="202">
        <f t="shared" si="0"/>
        <v>23</v>
      </c>
      <c r="B27" s="343" t="s">
        <v>156</v>
      </c>
      <c r="C27" s="326">
        <v>73192</v>
      </c>
      <c r="D27" s="323">
        <v>74190</v>
      </c>
      <c r="E27" s="253">
        <f>((C27/D27)-1)*100</f>
        <v>-1.3451947701846656</v>
      </c>
      <c r="F27" s="332">
        <v>2186</v>
      </c>
      <c r="G27" s="334">
        <v>2421</v>
      </c>
      <c r="H27" s="450">
        <f>((F27/G27)-1)*100</f>
        <v>-9.706732755059889</v>
      </c>
      <c r="I27" s="257">
        <v>30000</v>
      </c>
      <c r="J27" s="329">
        <v>30000</v>
      </c>
      <c r="K27" s="261">
        <f>((I29/J27)-1)*100</f>
        <v>16.673333333333339</v>
      </c>
    </row>
    <row r="28" spans="1:11" ht="15.75" customHeight="1">
      <c r="A28" s="202">
        <f t="shared" si="0"/>
        <v>24</v>
      </c>
      <c r="B28" s="343" t="s">
        <v>36</v>
      </c>
      <c r="C28" s="326">
        <v>71508</v>
      </c>
      <c r="D28" s="323" t="s">
        <v>171</v>
      </c>
      <c r="E28" s="253" t="s">
        <v>171</v>
      </c>
      <c r="F28" s="332">
        <v>24296</v>
      </c>
      <c r="G28" s="334">
        <v>8418</v>
      </c>
      <c r="H28" s="450">
        <f>((F28/G28)-1)*100</f>
        <v>188.61962461392255</v>
      </c>
      <c r="I28" s="257">
        <v>15120</v>
      </c>
      <c r="J28" s="329" t="s">
        <v>171</v>
      </c>
      <c r="K28" s="261" t="s">
        <v>171</v>
      </c>
    </row>
    <row r="29" spans="1:11" ht="15.75" customHeight="1">
      <c r="A29" s="202">
        <f t="shared" si="0"/>
        <v>25</v>
      </c>
      <c r="B29" s="320" t="s">
        <v>32</v>
      </c>
      <c r="C29" s="326">
        <v>62425</v>
      </c>
      <c r="D29" s="323">
        <v>67678</v>
      </c>
      <c r="E29" s="253">
        <f>((C29/D29)-1)*100</f>
        <v>-7.7617541889535735</v>
      </c>
      <c r="F29" s="332">
        <v>7277</v>
      </c>
      <c r="G29" s="334">
        <v>8306</v>
      </c>
      <c r="H29" s="450">
        <f>((F29/G29)-1)*100</f>
        <v>-12.388634721887792</v>
      </c>
      <c r="I29" s="257">
        <v>35002</v>
      </c>
      <c r="J29" s="323">
        <v>35002</v>
      </c>
      <c r="K29" s="253">
        <f>((I31/J29)-1)*100</f>
        <v>-77.029884006628194</v>
      </c>
    </row>
    <row r="30" spans="1:11" ht="14.25" customHeight="1">
      <c r="A30" s="202">
        <f t="shared" si="0"/>
        <v>26</v>
      </c>
      <c r="B30" s="343" t="s">
        <v>153</v>
      </c>
      <c r="C30" s="326">
        <v>60057.2</v>
      </c>
      <c r="D30" s="323">
        <v>53085</v>
      </c>
      <c r="E30" s="253">
        <f>((C30/D30)-1)*100</f>
        <v>13.134030328718094</v>
      </c>
      <c r="F30" s="332">
        <v>24572.6</v>
      </c>
      <c r="G30" s="334">
        <v>20929.8</v>
      </c>
      <c r="H30" s="450">
        <f>((F30/G30)-1)*100</f>
        <v>17.404848589093056</v>
      </c>
      <c r="I30" s="257">
        <v>11628</v>
      </c>
      <c r="J30" s="329">
        <v>11628</v>
      </c>
      <c r="K30" s="261">
        <f>((I30/J30)-1)*100</f>
        <v>0</v>
      </c>
    </row>
    <row r="31" spans="1:11" ht="14.25" customHeight="1">
      <c r="A31" s="202">
        <f t="shared" si="0"/>
        <v>27</v>
      </c>
      <c r="B31" s="344" t="s">
        <v>19</v>
      </c>
      <c r="C31" s="326">
        <v>45414</v>
      </c>
      <c r="D31" s="324" t="s">
        <v>171</v>
      </c>
      <c r="E31" s="315" t="s">
        <v>171</v>
      </c>
      <c r="F31" s="332">
        <v>17404</v>
      </c>
      <c r="G31" s="445" t="s">
        <v>171</v>
      </c>
      <c r="H31" s="450" t="s">
        <v>171</v>
      </c>
      <c r="I31" s="257">
        <v>8040</v>
      </c>
      <c r="J31" s="330" t="s">
        <v>171</v>
      </c>
      <c r="K31" s="316" t="s">
        <v>171</v>
      </c>
    </row>
    <row r="32" spans="1:11" ht="15.75" thickBot="1">
      <c r="A32" s="202">
        <f t="shared" si="0"/>
        <v>28</v>
      </c>
      <c r="B32" s="339" t="s">
        <v>169</v>
      </c>
      <c r="C32" s="327">
        <v>15463.6</v>
      </c>
      <c r="D32" s="340" t="s">
        <v>171</v>
      </c>
      <c r="E32" s="331" t="s">
        <v>171</v>
      </c>
      <c r="F32" s="341">
        <v>1872.6</v>
      </c>
      <c r="G32" s="335">
        <v>1660.2</v>
      </c>
      <c r="H32" s="451">
        <f>((F32/G32)-1)*100</f>
        <v>12.793639320563788</v>
      </c>
      <c r="I32" s="259">
        <v>11000</v>
      </c>
      <c r="J32" s="340" t="s">
        <v>171</v>
      </c>
      <c r="K32" s="331" t="s">
        <v>171</v>
      </c>
    </row>
    <row r="33" spans="1:11" ht="3.75" customHeight="1" thickBot="1">
      <c r="A33" s="336"/>
      <c r="B33" s="222"/>
      <c r="C33" s="243"/>
      <c r="D33" s="244"/>
      <c r="E33" s="245"/>
      <c r="F33" s="246"/>
      <c r="G33" s="247"/>
      <c r="H33" s="245"/>
      <c r="I33" s="461"/>
      <c r="J33" s="246"/>
      <c r="K33" s="245"/>
    </row>
    <row r="34" spans="1:11" ht="15.75" thickBot="1">
      <c r="A34" s="394" t="s">
        <v>40</v>
      </c>
      <c r="B34" s="395"/>
      <c r="C34" s="249">
        <f>SUM(C5:C32)</f>
        <v>9101019.6999999993</v>
      </c>
      <c r="D34" s="249">
        <f>SUM(D5:D32)</f>
        <v>6026857.6000000006</v>
      </c>
      <c r="E34" s="250">
        <f>((C34/D34)-1)*100</f>
        <v>51.007710884026821</v>
      </c>
      <c r="F34" s="249">
        <f>SUM(F5:F32)</f>
        <v>3076069.6</v>
      </c>
      <c r="G34" s="249">
        <f>SUM(G5:G32)</f>
        <v>2504231</v>
      </c>
      <c r="H34" s="250">
        <f>((F34/G34)-1)*100</f>
        <v>22.834898218255418</v>
      </c>
      <c r="I34" s="249">
        <f>SUM(I5:I32)</f>
        <v>1578238</v>
      </c>
      <c r="J34" s="249">
        <f>SUM(J5:J32)</f>
        <v>1248681</v>
      </c>
      <c r="K34" s="250">
        <f>((I36/J34)-1)*100</f>
        <v>-100</v>
      </c>
    </row>
    <row r="35" spans="1:11" ht="12.75">
      <c r="C35" s="215"/>
      <c r="D35" s="215"/>
      <c r="E35" s="215"/>
      <c r="F35" s="215"/>
      <c r="G35" s="215"/>
      <c r="H35" s="215"/>
      <c r="I35" s="248"/>
      <c r="J35" s="215"/>
      <c r="K35" s="215"/>
    </row>
    <row r="36" spans="1:11" ht="12.75">
      <c r="C36" s="215"/>
      <c r="D36" s="215"/>
      <c r="E36" s="215"/>
      <c r="F36" s="215"/>
      <c r="G36" s="215"/>
      <c r="H36" s="215"/>
      <c r="I36" s="459"/>
      <c r="J36" s="215"/>
      <c r="K36" s="215"/>
    </row>
    <row r="37" spans="1:11" ht="12.75">
      <c r="B37" s="311"/>
      <c r="C37" s="312"/>
      <c r="F37" s="197"/>
      <c r="G37" s="197"/>
      <c r="H37" s="197"/>
      <c r="I37" s="215"/>
      <c r="J37" s="197"/>
      <c r="K37" s="197"/>
    </row>
    <row r="38" spans="1:11" ht="12.75">
      <c r="B38" s="311"/>
      <c r="C38" s="312"/>
      <c r="D38" s="215"/>
      <c r="F38" s="197"/>
      <c r="G38" s="197"/>
      <c r="H38" s="197"/>
      <c r="I38" s="215"/>
      <c r="J38" s="197"/>
      <c r="K38" s="197"/>
    </row>
    <row r="39" spans="1:11" ht="12.75">
      <c r="B39" s="311"/>
      <c r="C39" s="312"/>
      <c r="F39" s="197"/>
      <c r="G39" s="197"/>
      <c r="H39" s="197"/>
      <c r="I39" s="197"/>
      <c r="J39" s="197"/>
      <c r="K39" s="197"/>
    </row>
    <row r="40" spans="1:11" ht="12.75">
      <c r="B40" s="311"/>
      <c r="C40" s="312"/>
      <c r="D40" s="215"/>
      <c r="F40" s="197"/>
      <c r="G40" s="197"/>
      <c r="H40" s="197"/>
      <c r="I40" s="197"/>
      <c r="J40" s="197"/>
      <c r="K40" s="197"/>
    </row>
    <row r="41" spans="1:11" ht="12.75">
      <c r="B41" s="311"/>
      <c r="C41" s="312"/>
      <c r="F41" s="197"/>
      <c r="G41" s="197"/>
      <c r="H41" s="197"/>
      <c r="I41" s="197"/>
      <c r="J41" s="197"/>
      <c r="K41" s="197"/>
    </row>
    <row r="42" spans="1:11" ht="12.75">
      <c r="B42" s="311"/>
      <c r="C42" s="312"/>
      <c r="F42" s="197"/>
      <c r="G42" s="197"/>
      <c r="H42" s="197"/>
      <c r="I42" s="197"/>
      <c r="J42" s="197"/>
      <c r="K42" s="197"/>
    </row>
    <row r="43" spans="1:11" ht="12.75">
      <c r="B43" s="311"/>
      <c r="C43" s="312"/>
      <c r="F43" s="197"/>
      <c r="G43" s="197"/>
      <c r="H43" s="197"/>
      <c r="I43" s="197"/>
      <c r="J43" s="197"/>
      <c r="K43" s="197"/>
    </row>
    <row r="44" spans="1:11" ht="12.75">
      <c r="B44" s="313"/>
      <c r="C44" s="312"/>
      <c r="F44" s="197"/>
      <c r="G44" s="197"/>
      <c r="H44" s="197"/>
      <c r="I44" s="197"/>
      <c r="J44" s="197"/>
      <c r="K44" s="197"/>
    </row>
    <row r="45" spans="1:11" ht="12.75">
      <c r="A45" s="195"/>
      <c r="B45" s="311"/>
      <c r="C45" s="312"/>
      <c r="F45" s="197"/>
      <c r="G45" s="197"/>
      <c r="H45" s="197"/>
      <c r="I45" s="197"/>
      <c r="J45" s="197"/>
      <c r="K45" s="197"/>
    </row>
    <row r="46" spans="1:11" ht="12.75">
      <c r="A46" s="195"/>
      <c r="B46" s="311"/>
      <c r="C46" s="312"/>
      <c r="F46" s="197"/>
      <c r="G46" s="197"/>
      <c r="H46" s="197"/>
      <c r="I46" s="197"/>
      <c r="J46" s="197"/>
      <c r="K46" s="197"/>
    </row>
    <row r="47" spans="1:11" ht="12.75">
      <c r="A47" s="195"/>
      <c r="B47" s="311"/>
      <c r="C47" s="312"/>
      <c r="F47" s="197"/>
      <c r="G47" s="197"/>
      <c r="H47" s="197"/>
      <c r="I47" s="197"/>
      <c r="J47" s="197"/>
      <c r="K47" s="197"/>
    </row>
    <row r="48" spans="1:11" ht="12.75">
      <c r="A48" s="195"/>
      <c r="B48" s="311"/>
      <c r="C48" s="312"/>
      <c r="F48" s="197"/>
      <c r="G48" s="197"/>
      <c r="H48" s="197"/>
      <c r="I48" s="197"/>
      <c r="J48" s="197"/>
      <c r="K48" s="197"/>
    </row>
    <row r="49" spans="1:11" ht="12.75">
      <c r="A49" s="195"/>
      <c r="B49" s="311"/>
      <c r="C49" s="312"/>
      <c r="F49" s="197"/>
      <c r="G49" s="197"/>
      <c r="H49" s="197"/>
      <c r="I49" s="197"/>
      <c r="J49" s="197"/>
      <c r="K49" s="197"/>
    </row>
    <row r="50" spans="1:11" ht="12.75">
      <c r="A50" s="195"/>
      <c r="B50" s="311"/>
      <c r="C50" s="312"/>
      <c r="F50" s="197"/>
      <c r="G50" s="197"/>
      <c r="H50" s="197"/>
      <c r="I50" s="197"/>
      <c r="J50" s="197"/>
      <c r="K50" s="197"/>
    </row>
    <row r="51" spans="1:11" ht="12.75">
      <c r="A51" s="195"/>
      <c r="B51" s="311"/>
      <c r="C51" s="312"/>
      <c r="F51" s="197"/>
      <c r="G51" s="197"/>
      <c r="H51" s="197"/>
      <c r="I51" s="197"/>
      <c r="J51" s="197"/>
      <c r="K51" s="197"/>
    </row>
    <row r="52" spans="1:11" ht="12.75">
      <c r="A52" s="195"/>
      <c r="B52" s="311"/>
      <c r="C52" s="312"/>
      <c r="F52" s="197"/>
      <c r="G52" s="197"/>
      <c r="H52" s="197"/>
      <c r="I52" s="197"/>
      <c r="J52" s="197"/>
      <c r="K52" s="197"/>
    </row>
    <row r="53" spans="1:11" ht="12.75">
      <c r="A53" s="195"/>
      <c r="B53" s="311"/>
      <c r="C53" s="312"/>
      <c r="F53" s="197"/>
      <c r="G53" s="197"/>
      <c r="H53" s="197"/>
      <c r="I53" s="197"/>
      <c r="J53" s="197"/>
      <c r="K53" s="197"/>
    </row>
    <row r="54" spans="1:11" ht="12.75">
      <c r="A54" s="195"/>
      <c r="B54" s="311"/>
      <c r="C54" s="312"/>
      <c r="F54" s="197"/>
      <c r="G54" s="197"/>
      <c r="H54" s="197"/>
      <c r="I54" s="197"/>
      <c r="J54" s="197"/>
      <c r="K54" s="197"/>
    </row>
    <row r="55" spans="1:11" ht="12.75">
      <c r="A55" s="195"/>
      <c r="B55" s="311"/>
      <c r="C55" s="312"/>
      <c r="F55" s="197"/>
      <c r="G55" s="197"/>
      <c r="H55" s="197"/>
      <c r="I55" s="197"/>
      <c r="J55" s="197"/>
      <c r="K55" s="197"/>
    </row>
    <row r="56" spans="1:11" ht="12.75">
      <c r="A56" s="195"/>
      <c r="B56" s="311"/>
      <c r="C56" s="312"/>
      <c r="F56" s="197"/>
      <c r="G56" s="197"/>
      <c r="H56" s="197"/>
      <c r="I56" s="197"/>
      <c r="J56" s="197"/>
      <c r="K56" s="197"/>
    </row>
    <row r="57" spans="1:11" ht="12.75">
      <c r="A57" s="195"/>
      <c r="B57" s="311"/>
      <c r="C57" s="312"/>
      <c r="F57" s="197"/>
      <c r="G57" s="197"/>
      <c r="H57" s="197"/>
      <c r="I57" s="197"/>
      <c r="J57" s="197"/>
      <c r="K57" s="197"/>
    </row>
    <row r="58" spans="1:11" ht="12.75">
      <c r="A58" s="195"/>
      <c r="B58" s="311"/>
      <c r="C58" s="312"/>
      <c r="F58" s="197"/>
      <c r="G58" s="197"/>
      <c r="H58" s="197"/>
      <c r="I58" s="197"/>
      <c r="J58" s="197"/>
      <c r="K58" s="197"/>
    </row>
    <row r="59" spans="1:11" ht="12.75">
      <c r="A59" s="195"/>
      <c r="B59" s="311"/>
      <c r="C59" s="312"/>
      <c r="F59" s="197"/>
      <c r="G59" s="197"/>
      <c r="H59" s="197"/>
      <c r="I59" s="197"/>
      <c r="J59" s="197"/>
      <c r="K59" s="197"/>
    </row>
    <row r="60" spans="1:11" ht="12.75">
      <c r="A60" s="195"/>
      <c r="B60" s="311"/>
      <c r="C60" s="312"/>
      <c r="F60" s="197"/>
      <c r="G60" s="197"/>
      <c r="H60" s="197"/>
      <c r="I60" s="197"/>
      <c r="J60" s="197"/>
      <c r="K60" s="197"/>
    </row>
    <row r="61" spans="1:11" ht="12.75">
      <c r="A61" s="195"/>
      <c r="B61" s="311"/>
      <c r="C61" s="312"/>
      <c r="F61" s="197"/>
      <c r="G61" s="197"/>
      <c r="H61" s="197"/>
      <c r="I61" s="197"/>
      <c r="J61" s="197"/>
      <c r="K61" s="197"/>
    </row>
    <row r="62" spans="1:11" ht="12.75">
      <c r="A62" s="195"/>
      <c r="B62" s="311"/>
      <c r="C62" s="312"/>
      <c r="F62" s="197"/>
      <c r="G62" s="197"/>
      <c r="H62" s="197"/>
      <c r="I62" s="197"/>
      <c r="J62" s="197"/>
      <c r="K62" s="197"/>
    </row>
    <row r="63" spans="1:11">
      <c r="A63" s="195"/>
      <c r="B63" s="195"/>
      <c r="F63" s="197"/>
      <c r="G63" s="197"/>
      <c r="H63" s="197"/>
      <c r="I63" s="197"/>
      <c r="J63" s="197"/>
      <c r="K63" s="197"/>
    </row>
    <row r="64" spans="1:11">
      <c r="A64" s="195"/>
      <c r="B64" s="195"/>
      <c r="F64" s="197"/>
      <c r="G64" s="197"/>
      <c r="H64" s="197"/>
      <c r="I64" s="197"/>
      <c r="J64" s="197"/>
      <c r="K64" s="197"/>
    </row>
    <row r="65" spans="1:11">
      <c r="A65" s="195"/>
      <c r="B65" s="195"/>
      <c r="F65" s="197"/>
      <c r="G65" s="197"/>
      <c r="H65" s="197"/>
      <c r="I65" s="197"/>
      <c r="J65" s="197"/>
      <c r="K65" s="197"/>
    </row>
    <row r="66" spans="1:11">
      <c r="A66" s="195"/>
      <c r="B66" s="195"/>
      <c r="F66" s="197"/>
      <c r="G66" s="197"/>
      <c r="H66" s="197"/>
      <c r="I66" s="197"/>
      <c r="J66" s="197"/>
      <c r="K66" s="197"/>
    </row>
    <row r="67" spans="1:11">
      <c r="A67" s="195"/>
      <c r="B67" s="195"/>
      <c r="F67" s="197"/>
      <c r="G67" s="197"/>
      <c r="H67" s="197"/>
      <c r="I67" s="197"/>
      <c r="J67" s="197"/>
      <c r="K67" s="197"/>
    </row>
    <row r="68" spans="1:11">
      <c r="A68" s="195"/>
      <c r="B68" s="195"/>
      <c r="F68" s="197"/>
      <c r="G68" s="197"/>
      <c r="H68" s="197"/>
      <c r="I68" s="197"/>
      <c r="J68" s="197"/>
      <c r="K68" s="197"/>
    </row>
    <row r="69" spans="1:11">
      <c r="A69" s="195"/>
      <c r="B69" s="195"/>
      <c r="F69" s="197"/>
      <c r="G69" s="197"/>
      <c r="H69" s="197"/>
      <c r="I69" s="197"/>
      <c r="J69" s="197"/>
      <c r="K69" s="197"/>
    </row>
    <row r="70" spans="1:11">
      <c r="A70" s="195"/>
      <c r="B70" s="195"/>
      <c r="F70" s="197"/>
      <c r="G70" s="197"/>
      <c r="H70" s="197"/>
      <c r="I70" s="197"/>
      <c r="J70" s="197"/>
      <c r="K70" s="197"/>
    </row>
    <row r="71" spans="1:11">
      <c r="A71" s="195"/>
      <c r="B71" s="195"/>
      <c r="F71" s="197"/>
      <c r="G71" s="197"/>
      <c r="H71" s="197"/>
      <c r="I71" s="197"/>
      <c r="J71" s="197"/>
      <c r="K71" s="197"/>
    </row>
    <row r="72" spans="1:11">
      <c r="A72" s="195"/>
      <c r="B72" s="195"/>
      <c r="F72" s="197"/>
      <c r="G72" s="197"/>
      <c r="H72" s="197"/>
      <c r="I72" s="197"/>
      <c r="J72" s="197"/>
      <c r="K72" s="197"/>
    </row>
    <row r="73" spans="1:11">
      <c r="A73" s="195"/>
      <c r="B73" s="195"/>
      <c r="F73" s="197"/>
      <c r="G73" s="197"/>
      <c r="H73" s="197"/>
      <c r="I73" s="197"/>
      <c r="J73" s="197"/>
      <c r="K73" s="197"/>
    </row>
    <row r="74" spans="1:11">
      <c r="A74" s="195"/>
      <c r="B74" s="195"/>
      <c r="F74" s="197"/>
      <c r="G74" s="197"/>
      <c r="H74" s="197"/>
      <c r="I74" s="197"/>
      <c r="J74" s="197"/>
      <c r="K74" s="197"/>
    </row>
    <row r="75" spans="1:11">
      <c r="A75" s="195"/>
      <c r="B75" s="195"/>
      <c r="F75" s="197"/>
      <c r="G75" s="197"/>
      <c r="H75" s="197"/>
      <c r="I75" s="197"/>
      <c r="J75" s="197"/>
      <c r="K75" s="197"/>
    </row>
    <row r="76" spans="1:11">
      <c r="A76" s="195"/>
      <c r="B76" s="195"/>
      <c r="F76" s="197"/>
      <c r="G76" s="197"/>
      <c r="H76" s="197"/>
      <c r="I76" s="197"/>
      <c r="J76" s="197"/>
      <c r="K76" s="197"/>
    </row>
    <row r="77" spans="1:11">
      <c r="A77" s="195"/>
      <c r="B77" s="195"/>
      <c r="F77" s="197"/>
      <c r="G77" s="197"/>
      <c r="H77" s="197"/>
      <c r="I77" s="197"/>
      <c r="J77" s="197"/>
      <c r="K77" s="197"/>
    </row>
    <row r="78" spans="1:11">
      <c r="A78" s="195"/>
      <c r="B78" s="195"/>
      <c r="F78" s="197"/>
      <c r="G78" s="197"/>
      <c r="H78" s="197"/>
      <c r="I78" s="197"/>
      <c r="J78" s="197"/>
      <c r="K78" s="197"/>
    </row>
    <row r="79" spans="1:11">
      <c r="A79" s="195"/>
      <c r="B79" s="195"/>
      <c r="F79" s="197"/>
      <c r="G79" s="197"/>
      <c r="H79" s="197"/>
      <c r="I79" s="197"/>
      <c r="J79" s="197"/>
      <c r="K79" s="197"/>
    </row>
    <row r="80" spans="1:11">
      <c r="A80" s="195"/>
      <c r="B80" s="195"/>
      <c r="F80" s="197"/>
      <c r="G80" s="197"/>
      <c r="H80" s="197"/>
      <c r="I80" s="197"/>
      <c r="J80" s="197"/>
      <c r="K80" s="197"/>
    </row>
    <row r="81" spans="1:11">
      <c r="A81" s="195"/>
      <c r="B81" s="195"/>
      <c r="F81" s="197"/>
      <c r="G81" s="197"/>
      <c r="H81" s="197"/>
      <c r="I81" s="197"/>
      <c r="J81" s="197"/>
      <c r="K81" s="197"/>
    </row>
    <row r="82" spans="1:11">
      <c r="A82" s="195"/>
      <c r="B82" s="195"/>
      <c r="F82" s="197"/>
      <c r="G82" s="197"/>
      <c r="H82" s="197"/>
      <c r="I82" s="197"/>
      <c r="J82" s="197"/>
      <c r="K82" s="197"/>
    </row>
    <row r="83" spans="1:11">
      <c r="A83" s="195"/>
      <c r="B83" s="195"/>
      <c r="F83" s="197"/>
      <c r="G83" s="197"/>
      <c r="H83" s="197"/>
      <c r="I83" s="197"/>
      <c r="J83" s="197"/>
      <c r="K83" s="197"/>
    </row>
    <row r="84" spans="1:11">
      <c r="A84" s="195"/>
      <c r="B84" s="195"/>
      <c r="F84" s="197"/>
      <c r="G84" s="197"/>
      <c r="H84" s="197"/>
      <c r="I84" s="197"/>
      <c r="J84" s="197"/>
      <c r="K84" s="197"/>
    </row>
    <row r="85" spans="1:11">
      <c r="A85" s="195"/>
      <c r="B85" s="195"/>
      <c r="F85" s="197"/>
      <c r="G85" s="197"/>
      <c r="H85" s="197"/>
      <c r="I85" s="197"/>
      <c r="J85" s="197"/>
      <c r="K85" s="197"/>
    </row>
    <row r="86" spans="1:11">
      <c r="A86" s="195"/>
      <c r="B86" s="195"/>
      <c r="F86" s="197"/>
      <c r="G86" s="197"/>
      <c r="H86" s="197"/>
      <c r="I86" s="197"/>
      <c r="J86" s="197"/>
      <c r="K86" s="197"/>
    </row>
    <row r="87" spans="1:11">
      <c r="A87" s="195"/>
      <c r="B87" s="195"/>
      <c r="F87" s="197"/>
      <c r="G87" s="197"/>
      <c r="H87" s="197"/>
      <c r="I87" s="197"/>
      <c r="J87" s="197"/>
      <c r="K87" s="197"/>
    </row>
    <row r="88" spans="1:11">
      <c r="A88" s="195"/>
      <c r="B88" s="195"/>
      <c r="F88" s="197"/>
      <c r="G88" s="197"/>
      <c r="H88" s="197"/>
      <c r="I88" s="197"/>
      <c r="J88" s="197"/>
      <c r="K88" s="197"/>
    </row>
    <row r="89" spans="1:11">
      <c r="A89" s="195"/>
      <c r="B89" s="195"/>
      <c r="F89" s="197"/>
      <c r="G89" s="197"/>
      <c r="H89" s="197"/>
      <c r="I89" s="197"/>
      <c r="J89" s="197"/>
      <c r="K89" s="197"/>
    </row>
    <row r="90" spans="1:11">
      <c r="A90" s="195"/>
      <c r="B90" s="195"/>
      <c r="F90" s="197"/>
      <c r="G90" s="197"/>
      <c r="H90" s="197"/>
      <c r="I90" s="197"/>
      <c r="J90" s="197"/>
      <c r="K90" s="197"/>
    </row>
    <row r="91" spans="1:11">
      <c r="A91" s="195"/>
      <c r="B91" s="195"/>
      <c r="F91" s="197"/>
      <c r="G91" s="197"/>
      <c r="H91" s="197"/>
      <c r="I91" s="197"/>
      <c r="J91" s="197"/>
      <c r="K91" s="197"/>
    </row>
    <row r="92" spans="1:11">
      <c r="A92" s="195"/>
      <c r="B92" s="195"/>
      <c r="F92" s="197"/>
      <c r="G92" s="197"/>
      <c r="H92" s="197"/>
      <c r="I92" s="197"/>
      <c r="J92" s="197"/>
      <c r="K92" s="197"/>
    </row>
    <row r="93" spans="1:11">
      <c r="A93" s="195"/>
      <c r="B93" s="195"/>
      <c r="F93" s="197"/>
      <c r="G93" s="197"/>
      <c r="H93" s="197"/>
      <c r="I93" s="197"/>
      <c r="J93" s="197"/>
      <c r="K93" s="197"/>
    </row>
    <row r="94" spans="1:11">
      <c r="A94" s="195"/>
      <c r="B94" s="195"/>
      <c r="F94" s="197"/>
      <c r="G94" s="197"/>
      <c r="H94" s="197"/>
      <c r="I94" s="197"/>
      <c r="J94" s="197"/>
      <c r="K94" s="197"/>
    </row>
    <row r="95" spans="1:11">
      <c r="A95" s="195"/>
      <c r="B95" s="195"/>
      <c r="F95" s="197"/>
      <c r="G95" s="197"/>
      <c r="H95" s="197"/>
      <c r="I95" s="197"/>
      <c r="J95" s="197"/>
      <c r="K95" s="197"/>
    </row>
    <row r="96" spans="1:11">
      <c r="A96" s="195"/>
      <c r="B96" s="195"/>
      <c r="F96" s="197"/>
      <c r="G96" s="197"/>
      <c r="H96" s="197"/>
      <c r="I96" s="197"/>
      <c r="J96" s="197"/>
      <c r="K96" s="197"/>
    </row>
    <row r="97" spans="1:11">
      <c r="A97" s="195"/>
      <c r="B97" s="195"/>
      <c r="F97" s="197"/>
      <c r="G97" s="197"/>
      <c r="H97" s="197"/>
      <c r="I97" s="197"/>
      <c r="J97" s="197"/>
      <c r="K97" s="197"/>
    </row>
    <row r="98" spans="1:11">
      <c r="A98" s="195"/>
      <c r="B98" s="195"/>
      <c r="F98" s="197"/>
      <c r="G98" s="197"/>
      <c r="H98" s="197"/>
      <c r="I98" s="197"/>
      <c r="J98" s="197"/>
      <c r="K98" s="197"/>
    </row>
    <row r="99" spans="1:11">
      <c r="A99" s="195"/>
      <c r="B99" s="195"/>
      <c r="F99" s="197"/>
      <c r="G99" s="197"/>
      <c r="H99" s="197"/>
      <c r="I99" s="197"/>
      <c r="J99" s="197"/>
      <c r="K99" s="197"/>
    </row>
    <row r="100" spans="1:11">
      <c r="A100" s="195"/>
      <c r="B100" s="195"/>
      <c r="F100" s="197"/>
      <c r="G100" s="197"/>
      <c r="H100" s="197"/>
      <c r="I100" s="197"/>
      <c r="J100" s="197"/>
      <c r="K100" s="197"/>
    </row>
    <row r="101" spans="1:11">
      <c r="A101" s="195"/>
      <c r="B101" s="195"/>
      <c r="F101" s="197"/>
      <c r="G101" s="197"/>
      <c r="H101" s="197"/>
      <c r="I101" s="197"/>
      <c r="J101" s="197"/>
      <c r="K101" s="197"/>
    </row>
    <row r="102" spans="1:11">
      <c r="A102" s="195"/>
      <c r="B102" s="195"/>
      <c r="F102" s="197"/>
      <c r="G102" s="197"/>
      <c r="H102" s="197"/>
      <c r="I102" s="197"/>
      <c r="J102" s="197"/>
      <c r="K102" s="197"/>
    </row>
    <row r="103" spans="1:11">
      <c r="A103" s="195"/>
      <c r="B103" s="195"/>
      <c r="F103" s="197"/>
      <c r="G103" s="197"/>
      <c r="H103" s="197"/>
      <c r="I103" s="197"/>
      <c r="J103" s="197"/>
      <c r="K103" s="197"/>
    </row>
    <row r="104" spans="1:11">
      <c r="A104" s="195"/>
      <c r="B104" s="195"/>
      <c r="F104" s="197"/>
      <c r="G104" s="197"/>
      <c r="H104" s="197"/>
      <c r="I104" s="197"/>
      <c r="J104" s="197"/>
      <c r="K104" s="197"/>
    </row>
    <row r="105" spans="1:11">
      <c r="A105" s="195"/>
      <c r="B105" s="195"/>
      <c r="F105" s="197"/>
      <c r="G105" s="197"/>
      <c r="H105" s="197"/>
      <c r="I105" s="197"/>
      <c r="J105" s="197"/>
      <c r="K105" s="197"/>
    </row>
    <row r="106" spans="1:11">
      <c r="A106" s="195"/>
      <c r="B106" s="195"/>
      <c r="F106" s="197"/>
      <c r="G106" s="197"/>
      <c r="H106" s="197"/>
      <c r="I106" s="197"/>
      <c r="J106" s="197"/>
      <c r="K106" s="197"/>
    </row>
    <row r="107" spans="1:11">
      <c r="A107" s="195"/>
      <c r="B107" s="195"/>
      <c r="F107" s="197"/>
      <c r="G107" s="197"/>
      <c r="H107" s="197"/>
      <c r="I107" s="197"/>
      <c r="J107" s="197"/>
      <c r="K107" s="197"/>
    </row>
    <row r="108" spans="1:11">
      <c r="A108" s="195"/>
      <c r="B108" s="195"/>
      <c r="F108" s="197"/>
      <c r="G108" s="197"/>
      <c r="H108" s="197"/>
      <c r="I108" s="197"/>
      <c r="J108" s="197"/>
      <c r="K108" s="197"/>
    </row>
    <row r="109" spans="1:11">
      <c r="A109" s="195"/>
      <c r="B109" s="195"/>
      <c r="F109" s="197"/>
      <c r="G109" s="197"/>
      <c r="H109" s="197"/>
      <c r="I109" s="197"/>
      <c r="J109" s="197"/>
      <c r="K109" s="197"/>
    </row>
    <row r="110" spans="1:11">
      <c r="A110" s="195"/>
      <c r="B110" s="195"/>
      <c r="F110" s="197"/>
      <c r="G110" s="197"/>
      <c r="H110" s="197"/>
      <c r="I110" s="197"/>
      <c r="J110" s="197"/>
      <c r="K110" s="197"/>
    </row>
    <row r="111" spans="1:11">
      <c r="A111" s="195"/>
      <c r="B111" s="195"/>
      <c r="F111" s="197"/>
      <c r="G111" s="197"/>
      <c r="H111" s="197"/>
      <c r="I111" s="197"/>
      <c r="J111" s="197"/>
      <c r="K111" s="197"/>
    </row>
    <row r="112" spans="1:11">
      <c r="A112" s="195"/>
      <c r="B112" s="195"/>
      <c r="F112" s="197"/>
      <c r="G112" s="197"/>
      <c r="H112" s="197"/>
      <c r="I112" s="197"/>
      <c r="J112" s="197"/>
      <c r="K112" s="197"/>
    </row>
    <row r="113" spans="1:11">
      <c r="A113" s="195"/>
      <c r="B113" s="195"/>
      <c r="F113" s="197"/>
      <c r="G113" s="197"/>
      <c r="H113" s="197"/>
      <c r="I113" s="197"/>
      <c r="J113" s="197"/>
      <c r="K113" s="197"/>
    </row>
    <row r="114" spans="1:11">
      <c r="A114" s="195"/>
      <c r="B114" s="195"/>
      <c r="F114" s="197"/>
      <c r="G114" s="197"/>
      <c r="H114" s="197"/>
      <c r="I114" s="197"/>
      <c r="J114" s="197"/>
      <c r="K114" s="197"/>
    </row>
    <row r="115" spans="1:11">
      <c r="A115" s="195"/>
      <c r="B115" s="195"/>
      <c r="F115" s="197"/>
      <c r="G115" s="197"/>
      <c r="H115" s="197"/>
      <c r="I115" s="197"/>
      <c r="J115" s="197"/>
      <c r="K115" s="197"/>
    </row>
    <row r="116" spans="1:11">
      <c r="A116" s="195"/>
      <c r="B116" s="195"/>
      <c r="F116" s="197"/>
      <c r="G116" s="197"/>
      <c r="H116" s="197"/>
      <c r="I116" s="197"/>
      <c r="J116" s="197"/>
      <c r="K116" s="197"/>
    </row>
    <row r="117" spans="1:11">
      <c r="A117" s="195"/>
      <c r="B117" s="195"/>
      <c r="F117" s="197"/>
      <c r="G117" s="197"/>
      <c r="H117" s="197"/>
      <c r="I117" s="197"/>
      <c r="J117" s="197"/>
      <c r="K117" s="197"/>
    </row>
    <row r="118" spans="1:11">
      <c r="A118" s="195"/>
      <c r="B118" s="195"/>
      <c r="F118" s="197"/>
      <c r="G118" s="197"/>
      <c r="H118" s="197"/>
      <c r="I118" s="197"/>
      <c r="J118" s="197"/>
      <c r="K118" s="197"/>
    </row>
    <row r="119" spans="1:11">
      <c r="A119" s="195"/>
      <c r="B119" s="195"/>
      <c r="F119" s="197"/>
      <c r="G119" s="197"/>
      <c r="H119" s="197"/>
      <c r="I119" s="197"/>
      <c r="J119" s="197"/>
      <c r="K119" s="197"/>
    </row>
    <row r="120" spans="1:11">
      <c r="A120" s="195"/>
      <c r="B120" s="195"/>
      <c r="F120" s="197"/>
      <c r="G120" s="197"/>
      <c r="H120" s="197"/>
      <c r="I120" s="197"/>
      <c r="J120" s="197"/>
      <c r="K120" s="197"/>
    </row>
    <row r="121" spans="1:11">
      <c r="A121" s="195"/>
      <c r="B121" s="195"/>
      <c r="F121" s="197"/>
      <c r="G121" s="197"/>
      <c r="H121" s="197"/>
      <c r="I121" s="197"/>
      <c r="J121" s="197"/>
      <c r="K121" s="197"/>
    </row>
    <row r="122" spans="1:11">
      <c r="A122" s="195"/>
      <c r="B122" s="195"/>
      <c r="F122" s="197"/>
      <c r="G122" s="197"/>
      <c r="H122" s="197"/>
      <c r="I122" s="197"/>
      <c r="J122" s="197"/>
      <c r="K122" s="197"/>
    </row>
    <row r="123" spans="1:11">
      <c r="A123" s="195"/>
      <c r="B123" s="195"/>
      <c r="F123" s="197"/>
      <c r="G123" s="197"/>
      <c r="H123" s="197"/>
      <c r="I123" s="197"/>
      <c r="J123" s="197"/>
      <c r="K123" s="197"/>
    </row>
    <row r="124" spans="1:11">
      <c r="A124" s="195"/>
      <c r="B124" s="195"/>
      <c r="F124" s="197"/>
      <c r="G124" s="197"/>
      <c r="H124" s="197"/>
      <c r="I124" s="197"/>
      <c r="J124" s="197"/>
      <c r="K124" s="197"/>
    </row>
    <row r="125" spans="1:11">
      <c r="A125" s="195"/>
      <c r="B125" s="195"/>
      <c r="F125" s="197"/>
      <c r="G125" s="197"/>
      <c r="H125" s="197"/>
      <c r="I125" s="197"/>
      <c r="J125" s="197"/>
      <c r="K125" s="197"/>
    </row>
    <row r="126" spans="1:11">
      <c r="A126" s="195"/>
      <c r="B126" s="195"/>
      <c r="F126" s="197"/>
      <c r="G126" s="197"/>
      <c r="H126" s="197"/>
      <c r="I126" s="197"/>
      <c r="J126" s="197"/>
      <c r="K126" s="197"/>
    </row>
    <row r="127" spans="1:11">
      <c r="A127" s="195"/>
      <c r="B127" s="195"/>
      <c r="F127" s="197"/>
      <c r="G127" s="197"/>
      <c r="H127" s="197"/>
      <c r="I127" s="197"/>
      <c r="J127" s="197"/>
      <c r="K127" s="197"/>
    </row>
    <row r="128" spans="1:11">
      <c r="A128" s="195"/>
      <c r="B128" s="195"/>
      <c r="F128" s="197"/>
      <c r="G128" s="197"/>
      <c r="H128" s="197"/>
      <c r="I128" s="197"/>
      <c r="J128" s="197"/>
      <c r="K128" s="197"/>
    </row>
    <row r="129" spans="1:11">
      <c r="A129" s="195"/>
      <c r="B129" s="195"/>
      <c r="F129" s="197"/>
      <c r="G129" s="197"/>
      <c r="H129" s="197"/>
      <c r="I129" s="197"/>
      <c r="J129" s="197"/>
      <c r="K129" s="197"/>
    </row>
    <row r="130" spans="1:11">
      <c r="A130" s="195"/>
      <c r="B130" s="195"/>
      <c r="F130" s="197"/>
      <c r="G130" s="197"/>
      <c r="H130" s="197"/>
      <c r="I130" s="197"/>
      <c r="J130" s="197"/>
      <c r="K130" s="197"/>
    </row>
    <row r="131" spans="1:11">
      <c r="A131" s="195"/>
      <c r="B131" s="195"/>
      <c r="F131" s="197"/>
      <c r="G131" s="197"/>
      <c r="H131" s="197"/>
      <c r="I131" s="197"/>
      <c r="J131" s="197"/>
      <c r="K131" s="197"/>
    </row>
    <row r="132" spans="1:11">
      <c r="A132" s="195"/>
      <c r="B132" s="195"/>
      <c r="F132" s="197"/>
      <c r="G132" s="197"/>
      <c r="H132" s="197"/>
      <c r="I132" s="197"/>
      <c r="J132" s="197"/>
      <c r="K132" s="197"/>
    </row>
    <row r="133" spans="1:11">
      <c r="A133" s="195"/>
      <c r="B133" s="195"/>
      <c r="F133" s="197"/>
      <c r="G133" s="197"/>
      <c r="H133" s="197"/>
      <c r="I133" s="197"/>
      <c r="J133" s="197"/>
      <c r="K133" s="197"/>
    </row>
    <row r="134" spans="1:11">
      <c r="A134" s="195"/>
      <c r="B134" s="195"/>
      <c r="F134" s="197"/>
      <c r="G134" s="197"/>
      <c r="H134" s="197"/>
      <c r="I134" s="197"/>
      <c r="J134" s="197"/>
      <c r="K134" s="197"/>
    </row>
    <row r="135" spans="1:11">
      <c r="A135" s="195"/>
      <c r="B135" s="195"/>
      <c r="F135" s="197"/>
      <c r="G135" s="197"/>
      <c r="H135" s="197"/>
      <c r="I135" s="197"/>
      <c r="J135" s="197"/>
      <c r="K135" s="197"/>
    </row>
    <row r="136" spans="1:11">
      <c r="A136" s="195"/>
      <c r="B136" s="195"/>
      <c r="F136" s="197"/>
      <c r="G136" s="197"/>
      <c r="H136" s="197"/>
      <c r="I136" s="197"/>
      <c r="J136" s="197"/>
      <c r="K136" s="197"/>
    </row>
    <row r="137" spans="1:11">
      <c r="A137" s="195"/>
      <c r="B137" s="195"/>
      <c r="F137" s="197"/>
      <c r="G137" s="197"/>
      <c r="H137" s="197"/>
      <c r="I137" s="197"/>
      <c r="J137" s="197"/>
      <c r="K137" s="197"/>
    </row>
    <row r="138" spans="1:11">
      <c r="A138" s="195"/>
      <c r="B138" s="195"/>
      <c r="F138" s="197"/>
      <c r="G138" s="197"/>
      <c r="H138" s="197"/>
      <c r="I138" s="197"/>
      <c r="J138" s="197"/>
      <c r="K138" s="197"/>
    </row>
    <row r="139" spans="1:11">
      <c r="A139" s="195"/>
      <c r="B139" s="195"/>
      <c r="F139" s="197"/>
      <c r="G139" s="197"/>
      <c r="H139" s="197"/>
      <c r="I139" s="197"/>
      <c r="J139" s="197"/>
      <c r="K139" s="197"/>
    </row>
    <row r="140" spans="1:11">
      <c r="A140" s="195"/>
      <c r="B140" s="195"/>
      <c r="F140" s="197"/>
      <c r="G140" s="197"/>
      <c r="H140" s="197"/>
      <c r="I140" s="197"/>
      <c r="J140" s="197"/>
      <c r="K140" s="197"/>
    </row>
    <row r="141" spans="1:11">
      <c r="A141" s="195"/>
      <c r="B141" s="195"/>
      <c r="F141" s="197"/>
      <c r="G141" s="197"/>
      <c r="H141" s="197"/>
      <c r="I141" s="197"/>
      <c r="J141" s="197"/>
      <c r="K141" s="197"/>
    </row>
    <row r="142" spans="1:11">
      <c r="A142" s="195"/>
      <c r="B142" s="195"/>
      <c r="F142" s="197"/>
      <c r="G142" s="197"/>
      <c r="H142" s="197"/>
      <c r="I142" s="197"/>
      <c r="J142" s="197"/>
      <c r="K142" s="197"/>
    </row>
    <row r="143" spans="1:11">
      <c r="A143" s="195"/>
      <c r="B143" s="195"/>
      <c r="F143" s="197"/>
      <c r="G143" s="197"/>
      <c r="H143" s="197"/>
      <c r="I143" s="197"/>
      <c r="J143" s="197"/>
      <c r="K143" s="197"/>
    </row>
    <row r="144" spans="1:11">
      <c r="A144" s="195"/>
      <c r="B144" s="195"/>
      <c r="F144" s="197"/>
      <c r="G144" s="197"/>
      <c r="H144" s="197"/>
      <c r="I144" s="197"/>
      <c r="J144" s="197"/>
      <c r="K144" s="197"/>
    </row>
    <row r="145" spans="1:11">
      <c r="A145" s="195"/>
      <c r="B145" s="195"/>
      <c r="F145" s="197"/>
      <c r="G145" s="197"/>
      <c r="H145" s="197"/>
      <c r="I145" s="197"/>
      <c r="J145" s="197"/>
      <c r="K145" s="197"/>
    </row>
    <row r="146" spans="1:11">
      <c r="A146" s="195"/>
      <c r="B146" s="195"/>
      <c r="F146" s="197"/>
      <c r="G146" s="197"/>
      <c r="H146" s="197"/>
      <c r="I146" s="197"/>
      <c r="J146" s="197"/>
      <c r="K146" s="197"/>
    </row>
    <row r="147" spans="1:11">
      <c r="A147" s="195"/>
      <c r="B147" s="195"/>
      <c r="F147" s="197"/>
      <c r="G147" s="197"/>
      <c r="H147" s="197"/>
      <c r="I147" s="197"/>
      <c r="J147" s="197"/>
      <c r="K147" s="197"/>
    </row>
    <row r="148" spans="1:11">
      <c r="A148" s="195"/>
      <c r="B148" s="195"/>
      <c r="F148" s="197"/>
      <c r="G148" s="197"/>
      <c r="H148" s="197"/>
      <c r="I148" s="197"/>
      <c r="J148" s="197"/>
      <c r="K148" s="197"/>
    </row>
    <row r="149" spans="1:11">
      <c r="A149" s="195"/>
      <c r="B149" s="195"/>
      <c r="F149" s="197"/>
      <c r="G149" s="197"/>
      <c r="H149" s="197"/>
      <c r="I149" s="197"/>
      <c r="J149" s="197"/>
      <c r="K149" s="197"/>
    </row>
    <row r="150" spans="1:11">
      <c r="A150" s="195"/>
      <c r="B150" s="195"/>
      <c r="F150" s="197"/>
      <c r="G150" s="197"/>
      <c r="H150" s="197"/>
      <c r="I150" s="197"/>
      <c r="J150" s="197"/>
      <c r="K150" s="197"/>
    </row>
    <row r="151" spans="1:11">
      <c r="A151" s="195"/>
      <c r="B151" s="195"/>
      <c r="F151" s="197"/>
      <c r="G151" s="197"/>
      <c r="H151" s="197"/>
      <c r="I151" s="197"/>
      <c r="J151" s="197"/>
      <c r="K151" s="197"/>
    </row>
    <row r="152" spans="1:11">
      <c r="A152" s="195"/>
      <c r="B152" s="195"/>
      <c r="F152" s="197"/>
      <c r="G152" s="197"/>
      <c r="H152" s="197"/>
      <c r="I152" s="197"/>
      <c r="J152" s="197"/>
      <c r="K152" s="197"/>
    </row>
    <row r="153" spans="1:11">
      <c r="A153" s="195"/>
      <c r="B153" s="195"/>
      <c r="F153" s="197"/>
      <c r="G153" s="197"/>
      <c r="H153" s="197"/>
      <c r="I153" s="197"/>
      <c r="J153" s="197"/>
      <c r="K153" s="197"/>
    </row>
    <row r="154" spans="1:11">
      <c r="A154" s="195"/>
      <c r="B154" s="195"/>
      <c r="F154" s="197"/>
      <c r="G154" s="197"/>
      <c r="H154" s="197"/>
      <c r="I154" s="197"/>
      <c r="J154" s="197"/>
      <c r="K154" s="197"/>
    </row>
    <row r="155" spans="1:11">
      <c r="A155" s="195"/>
      <c r="B155" s="195"/>
      <c r="F155" s="197"/>
      <c r="G155" s="197"/>
      <c r="H155" s="197"/>
      <c r="I155" s="197"/>
      <c r="J155" s="197"/>
      <c r="K155" s="197"/>
    </row>
    <row r="156" spans="1:11">
      <c r="A156" s="195"/>
      <c r="B156" s="195"/>
      <c r="F156" s="197"/>
      <c r="G156" s="197"/>
      <c r="H156" s="197"/>
      <c r="I156" s="197"/>
      <c r="J156" s="197"/>
      <c r="K156" s="197"/>
    </row>
    <row r="157" spans="1:11">
      <c r="A157" s="195"/>
      <c r="B157" s="195"/>
      <c r="F157" s="197"/>
      <c r="G157" s="197"/>
      <c r="H157" s="197"/>
      <c r="I157" s="197"/>
      <c r="J157" s="197"/>
      <c r="K157" s="197"/>
    </row>
    <row r="158" spans="1:11">
      <c r="A158" s="195"/>
      <c r="B158" s="195"/>
      <c r="F158" s="197"/>
      <c r="G158" s="197"/>
      <c r="H158" s="197"/>
      <c r="I158" s="197"/>
      <c r="J158" s="197"/>
      <c r="K158" s="197"/>
    </row>
    <row r="159" spans="1:11">
      <c r="A159" s="195"/>
      <c r="B159" s="195"/>
      <c r="F159" s="197"/>
      <c r="G159" s="197"/>
      <c r="H159" s="197"/>
      <c r="I159" s="197"/>
      <c r="J159" s="197"/>
      <c r="K159" s="197"/>
    </row>
    <row r="160" spans="1:11">
      <c r="A160" s="195"/>
      <c r="B160" s="195"/>
      <c r="F160" s="197"/>
      <c r="G160" s="197"/>
      <c r="H160" s="197"/>
      <c r="I160" s="197"/>
      <c r="J160" s="197"/>
      <c r="K160" s="197"/>
    </row>
    <row r="161" spans="1:11">
      <c r="A161" s="195"/>
      <c r="B161" s="195"/>
      <c r="F161" s="197"/>
      <c r="G161" s="197"/>
      <c r="H161" s="197"/>
      <c r="I161" s="197"/>
      <c r="J161" s="197"/>
      <c r="K161" s="197"/>
    </row>
    <row r="162" spans="1:11">
      <c r="A162" s="195"/>
      <c r="B162" s="195"/>
      <c r="F162" s="197"/>
      <c r="G162" s="197"/>
      <c r="H162" s="197"/>
      <c r="I162" s="197"/>
      <c r="J162" s="197"/>
      <c r="K162" s="197"/>
    </row>
    <row r="163" spans="1:11">
      <c r="A163" s="195"/>
      <c r="B163" s="195"/>
      <c r="F163" s="197"/>
      <c r="G163" s="197"/>
      <c r="H163" s="197"/>
      <c r="I163" s="197"/>
      <c r="J163" s="197"/>
      <c r="K163" s="197"/>
    </row>
    <row r="164" spans="1:11">
      <c r="A164" s="195"/>
      <c r="B164" s="195"/>
      <c r="F164" s="197"/>
      <c r="G164" s="197"/>
      <c r="H164" s="197"/>
      <c r="I164" s="197"/>
      <c r="J164" s="197"/>
      <c r="K164" s="197"/>
    </row>
    <row r="165" spans="1:11">
      <c r="A165" s="195"/>
      <c r="B165" s="195"/>
      <c r="F165" s="197"/>
      <c r="G165" s="197"/>
      <c r="H165" s="197"/>
      <c r="I165" s="197"/>
      <c r="J165" s="197"/>
      <c r="K165" s="197"/>
    </row>
    <row r="166" spans="1:11">
      <c r="A166" s="195"/>
      <c r="B166" s="195"/>
      <c r="F166" s="197"/>
      <c r="G166" s="197"/>
      <c r="H166" s="197"/>
      <c r="I166" s="197"/>
      <c r="J166" s="197"/>
      <c r="K166" s="197"/>
    </row>
    <row r="167" spans="1:11">
      <c r="A167" s="195"/>
      <c r="B167" s="195"/>
      <c r="F167" s="197"/>
      <c r="G167" s="197"/>
      <c r="H167" s="197"/>
      <c r="I167" s="197"/>
      <c r="J167" s="197"/>
      <c r="K167" s="197"/>
    </row>
    <row r="168" spans="1:11">
      <c r="A168" s="195"/>
      <c r="B168" s="195"/>
      <c r="F168" s="197"/>
      <c r="G168" s="197"/>
      <c r="H168" s="197"/>
      <c r="I168" s="197"/>
      <c r="J168" s="197"/>
      <c r="K168" s="197"/>
    </row>
    <row r="169" spans="1:11">
      <c r="A169" s="195"/>
      <c r="B169" s="195"/>
      <c r="F169" s="197"/>
      <c r="G169" s="197"/>
      <c r="H169" s="197"/>
      <c r="I169" s="197"/>
      <c r="J169" s="197"/>
      <c r="K169" s="197"/>
    </row>
    <row r="170" spans="1:11">
      <c r="A170" s="195"/>
      <c r="B170" s="195"/>
      <c r="F170" s="197"/>
      <c r="G170" s="197"/>
      <c r="H170" s="197"/>
      <c r="I170" s="197"/>
      <c r="J170" s="197"/>
      <c r="K170" s="197"/>
    </row>
    <row r="171" spans="1:11">
      <c r="A171" s="195"/>
      <c r="B171" s="195"/>
      <c r="F171" s="197"/>
      <c r="G171" s="197"/>
      <c r="H171" s="197"/>
      <c r="I171" s="197"/>
      <c r="J171" s="197"/>
      <c r="K171" s="197"/>
    </row>
    <row r="172" spans="1:11">
      <c r="A172" s="195"/>
      <c r="B172" s="195"/>
      <c r="F172" s="197"/>
      <c r="G172" s="197"/>
      <c r="H172" s="197"/>
      <c r="I172" s="197"/>
      <c r="J172" s="197"/>
      <c r="K172" s="197"/>
    </row>
    <row r="173" spans="1:11">
      <c r="A173" s="195"/>
      <c r="B173" s="195"/>
      <c r="F173" s="197"/>
      <c r="G173" s="197"/>
      <c r="H173" s="197"/>
      <c r="I173" s="197"/>
      <c r="J173" s="197"/>
      <c r="K173" s="197"/>
    </row>
    <row r="174" spans="1:11">
      <c r="A174" s="195"/>
      <c r="B174" s="195"/>
      <c r="F174" s="197"/>
      <c r="G174" s="197"/>
      <c r="H174" s="197"/>
      <c r="I174" s="197"/>
      <c r="J174" s="197"/>
      <c r="K174" s="197"/>
    </row>
    <row r="175" spans="1:11">
      <c r="A175" s="195"/>
      <c r="B175" s="195"/>
      <c r="F175" s="197"/>
      <c r="G175" s="197"/>
      <c r="H175" s="197"/>
      <c r="I175" s="197"/>
      <c r="J175" s="197"/>
      <c r="K175" s="197"/>
    </row>
    <row r="176" spans="1:11">
      <c r="A176" s="195"/>
      <c r="B176" s="195"/>
      <c r="F176" s="197"/>
      <c r="G176" s="197"/>
      <c r="H176" s="197"/>
      <c r="I176" s="197"/>
      <c r="J176" s="197"/>
      <c r="K176" s="197"/>
    </row>
    <row r="177" spans="1:11">
      <c r="A177" s="195"/>
      <c r="B177" s="195"/>
      <c r="F177" s="197"/>
      <c r="G177" s="197"/>
      <c r="H177" s="197"/>
      <c r="I177" s="197"/>
      <c r="J177" s="197"/>
      <c r="K177" s="197"/>
    </row>
    <row r="178" spans="1:11">
      <c r="A178" s="195"/>
      <c r="B178" s="195"/>
      <c r="F178" s="197"/>
      <c r="G178" s="197"/>
      <c r="H178" s="197"/>
      <c r="I178" s="197"/>
      <c r="J178" s="197"/>
      <c r="K178" s="197"/>
    </row>
    <row r="179" spans="1:11">
      <c r="A179" s="195"/>
      <c r="B179" s="195"/>
      <c r="F179" s="197"/>
      <c r="G179" s="197"/>
      <c r="H179" s="197"/>
      <c r="I179" s="197"/>
      <c r="J179" s="197"/>
      <c r="K179" s="197"/>
    </row>
    <row r="180" spans="1:11">
      <c r="A180" s="195"/>
      <c r="B180" s="195"/>
      <c r="F180" s="197"/>
      <c r="G180" s="197"/>
      <c r="H180" s="197"/>
      <c r="I180" s="197"/>
      <c r="J180" s="197"/>
      <c r="K180" s="197"/>
    </row>
    <row r="181" spans="1:11">
      <c r="A181" s="195"/>
      <c r="B181" s="195"/>
      <c r="F181" s="197"/>
      <c r="G181" s="197"/>
      <c r="H181" s="197"/>
      <c r="I181" s="197"/>
      <c r="J181" s="197"/>
      <c r="K181" s="197"/>
    </row>
    <row r="182" spans="1:11">
      <c r="A182" s="195"/>
      <c r="B182" s="195"/>
      <c r="F182" s="197"/>
      <c r="G182" s="197"/>
      <c r="H182" s="197"/>
      <c r="I182" s="197"/>
      <c r="J182" s="197"/>
      <c r="K182" s="197"/>
    </row>
    <row r="183" spans="1:11">
      <c r="A183" s="195"/>
      <c r="B183" s="195"/>
      <c r="F183" s="197"/>
      <c r="G183" s="197"/>
      <c r="H183" s="197"/>
      <c r="I183" s="197"/>
      <c r="J183" s="197"/>
      <c r="K183" s="197"/>
    </row>
    <row r="184" spans="1:11">
      <c r="A184" s="195"/>
      <c r="B184" s="195"/>
      <c r="F184" s="197"/>
      <c r="G184" s="197"/>
      <c r="H184" s="197"/>
      <c r="I184" s="197"/>
      <c r="J184" s="197"/>
      <c r="K184" s="197"/>
    </row>
    <row r="185" spans="1:11">
      <c r="A185" s="195"/>
      <c r="B185" s="195"/>
      <c r="F185" s="197"/>
      <c r="G185" s="197"/>
      <c r="H185" s="197"/>
      <c r="I185" s="197"/>
      <c r="J185" s="197"/>
      <c r="K185" s="197"/>
    </row>
    <row r="186" spans="1:11">
      <c r="A186" s="195"/>
      <c r="B186" s="195"/>
      <c r="F186" s="197"/>
      <c r="G186" s="197"/>
      <c r="H186" s="197"/>
      <c r="I186" s="197"/>
      <c r="J186" s="197"/>
      <c r="K186" s="197"/>
    </row>
    <row r="187" spans="1:11">
      <c r="A187" s="195"/>
      <c r="B187" s="195"/>
      <c r="F187" s="197"/>
      <c r="G187" s="197"/>
      <c r="H187" s="197"/>
      <c r="I187" s="197"/>
      <c r="J187" s="197"/>
      <c r="K187" s="197"/>
    </row>
    <row r="188" spans="1:11">
      <c r="A188" s="195"/>
      <c r="B188" s="195"/>
      <c r="F188" s="197"/>
      <c r="G188" s="197"/>
      <c r="H188" s="197"/>
      <c r="I188" s="197"/>
      <c r="J188" s="197"/>
      <c r="K188" s="197"/>
    </row>
    <row r="189" spans="1:11">
      <c r="A189" s="195"/>
      <c r="B189" s="195"/>
      <c r="F189" s="197"/>
      <c r="G189" s="197"/>
      <c r="H189" s="197"/>
      <c r="I189" s="197"/>
      <c r="J189" s="197"/>
      <c r="K189" s="197"/>
    </row>
    <row r="190" spans="1:11">
      <c r="A190" s="195"/>
      <c r="B190" s="195"/>
      <c r="F190" s="197"/>
      <c r="G190" s="197"/>
      <c r="H190" s="197"/>
      <c r="I190" s="197"/>
      <c r="J190" s="197"/>
      <c r="K190" s="197"/>
    </row>
    <row r="191" spans="1:11">
      <c r="A191" s="195"/>
      <c r="B191" s="195"/>
      <c r="F191" s="197"/>
      <c r="G191" s="197"/>
      <c r="H191" s="197"/>
      <c r="I191" s="197"/>
      <c r="J191" s="197"/>
      <c r="K191" s="197"/>
    </row>
    <row r="192" spans="1:11">
      <c r="A192" s="195"/>
      <c r="B192" s="195"/>
      <c r="F192" s="197"/>
      <c r="G192" s="197"/>
      <c r="H192" s="197"/>
      <c r="I192" s="197"/>
      <c r="J192" s="197"/>
      <c r="K192" s="197"/>
    </row>
    <row r="193" spans="1:11">
      <c r="A193" s="195"/>
      <c r="B193" s="195"/>
      <c r="F193" s="197"/>
      <c r="G193" s="197"/>
      <c r="H193" s="197"/>
      <c r="I193" s="197"/>
      <c r="J193" s="197"/>
      <c r="K193" s="197"/>
    </row>
    <row r="194" spans="1:11">
      <c r="A194" s="195"/>
      <c r="B194" s="195"/>
      <c r="F194" s="197"/>
      <c r="G194" s="197"/>
      <c r="H194" s="197"/>
      <c r="I194" s="197"/>
      <c r="J194" s="197"/>
      <c r="K194" s="197"/>
    </row>
    <row r="195" spans="1:11">
      <c r="A195" s="195"/>
      <c r="B195" s="195"/>
      <c r="F195" s="197"/>
      <c r="G195" s="197"/>
      <c r="H195" s="197"/>
      <c r="I195" s="197"/>
      <c r="J195" s="197"/>
      <c r="K195" s="197"/>
    </row>
    <row r="196" spans="1:11">
      <c r="A196" s="195"/>
      <c r="B196" s="195"/>
      <c r="F196" s="197"/>
      <c r="G196" s="197"/>
      <c r="H196" s="197"/>
      <c r="I196" s="197"/>
      <c r="J196" s="197"/>
      <c r="K196" s="197"/>
    </row>
    <row r="197" spans="1:11">
      <c r="A197" s="195"/>
      <c r="B197" s="195"/>
      <c r="F197" s="197"/>
      <c r="G197" s="197"/>
      <c r="H197" s="197"/>
      <c r="I197" s="197"/>
      <c r="J197" s="197"/>
      <c r="K197" s="197"/>
    </row>
    <row r="198" spans="1:11">
      <c r="A198" s="195"/>
      <c r="B198" s="195"/>
      <c r="F198" s="197"/>
      <c r="G198" s="197"/>
      <c r="H198" s="197"/>
      <c r="I198" s="197"/>
      <c r="J198" s="197"/>
      <c r="K198" s="197"/>
    </row>
    <row r="199" spans="1:11">
      <c r="A199" s="195"/>
      <c r="B199" s="195"/>
      <c r="F199" s="197"/>
      <c r="G199" s="197"/>
      <c r="H199" s="197"/>
      <c r="I199" s="197"/>
      <c r="J199" s="197"/>
      <c r="K199" s="197"/>
    </row>
    <row r="200" spans="1:11">
      <c r="A200" s="195"/>
      <c r="B200" s="195"/>
      <c r="F200" s="197"/>
      <c r="G200" s="197"/>
      <c r="H200" s="197"/>
      <c r="I200" s="197"/>
      <c r="J200" s="197"/>
      <c r="K200" s="197"/>
    </row>
    <row r="201" spans="1:11">
      <c r="A201" s="195"/>
      <c r="B201" s="195"/>
      <c r="F201" s="197"/>
      <c r="G201" s="197"/>
      <c r="H201" s="197"/>
      <c r="I201" s="197"/>
      <c r="J201" s="197"/>
      <c r="K201" s="197"/>
    </row>
    <row r="202" spans="1:11">
      <c r="A202" s="195"/>
      <c r="B202" s="195"/>
      <c r="F202" s="197"/>
      <c r="G202" s="197"/>
      <c r="H202" s="197"/>
      <c r="I202" s="197"/>
      <c r="J202" s="197"/>
      <c r="K202" s="197"/>
    </row>
    <row r="203" spans="1:11">
      <c r="A203" s="195"/>
      <c r="B203" s="195"/>
      <c r="F203" s="197"/>
      <c r="G203" s="197"/>
      <c r="H203" s="197"/>
      <c r="I203" s="197"/>
      <c r="J203" s="197"/>
      <c r="K203" s="197"/>
    </row>
    <row r="204" spans="1:11">
      <c r="A204" s="195"/>
      <c r="B204" s="195"/>
      <c r="F204" s="197"/>
      <c r="G204" s="197"/>
      <c r="H204" s="197"/>
      <c r="I204" s="197"/>
      <c r="J204" s="197"/>
      <c r="K204" s="197"/>
    </row>
    <row r="205" spans="1:11">
      <c r="A205" s="195"/>
      <c r="B205" s="195"/>
      <c r="F205" s="197"/>
      <c r="G205" s="197"/>
      <c r="H205" s="197"/>
      <c r="I205" s="197"/>
      <c r="J205" s="197"/>
      <c r="K205" s="197"/>
    </row>
    <row r="206" spans="1:11">
      <c r="A206" s="195"/>
      <c r="B206" s="195"/>
      <c r="F206" s="197"/>
      <c r="G206" s="197"/>
      <c r="H206" s="197"/>
      <c r="I206" s="197"/>
      <c r="J206" s="197"/>
      <c r="K206" s="197"/>
    </row>
    <row r="207" spans="1:11">
      <c r="A207" s="195"/>
      <c r="B207" s="195"/>
      <c r="F207" s="197"/>
      <c r="G207" s="197"/>
      <c r="H207" s="197"/>
      <c r="I207" s="197"/>
      <c r="J207" s="197"/>
      <c r="K207" s="197"/>
    </row>
    <row r="208" spans="1:11">
      <c r="A208" s="195"/>
      <c r="B208" s="195"/>
      <c r="F208" s="197"/>
      <c r="G208" s="197"/>
      <c r="H208" s="197"/>
      <c r="I208" s="197"/>
      <c r="J208" s="197"/>
      <c r="K208" s="197"/>
    </row>
    <row r="209" spans="1:11">
      <c r="A209" s="195"/>
      <c r="B209" s="195"/>
      <c r="F209" s="197"/>
      <c r="G209" s="197"/>
      <c r="H209" s="197"/>
      <c r="I209" s="197"/>
      <c r="J209" s="197"/>
      <c r="K209" s="197"/>
    </row>
    <row r="210" spans="1:11">
      <c r="A210" s="195"/>
      <c r="B210" s="195"/>
      <c r="F210" s="197"/>
      <c r="G210" s="197"/>
      <c r="H210" s="197"/>
      <c r="I210" s="197"/>
      <c r="J210" s="197"/>
      <c r="K210" s="197"/>
    </row>
    <row r="211" spans="1:11">
      <c r="A211" s="195"/>
      <c r="B211" s="195"/>
      <c r="F211" s="197"/>
      <c r="G211" s="197"/>
      <c r="H211" s="197"/>
      <c r="I211" s="197"/>
      <c r="J211" s="197"/>
      <c r="K211" s="197"/>
    </row>
    <row r="212" spans="1:11">
      <c r="A212" s="195"/>
      <c r="B212" s="195"/>
      <c r="F212" s="197"/>
      <c r="G212" s="197"/>
      <c r="H212" s="197"/>
      <c r="I212" s="197"/>
      <c r="J212" s="197"/>
      <c r="K212" s="197"/>
    </row>
    <row r="213" spans="1:11">
      <c r="A213" s="195"/>
      <c r="B213" s="195"/>
      <c r="F213" s="197"/>
      <c r="G213" s="197"/>
      <c r="H213" s="197"/>
      <c r="I213" s="197"/>
      <c r="J213" s="197"/>
      <c r="K213" s="197"/>
    </row>
    <row r="214" spans="1:11">
      <c r="A214" s="195"/>
      <c r="B214" s="195"/>
      <c r="F214" s="197"/>
      <c r="G214" s="197"/>
      <c r="H214" s="197"/>
      <c r="I214" s="197"/>
      <c r="J214" s="197"/>
      <c r="K214" s="197"/>
    </row>
    <row r="215" spans="1:11">
      <c r="A215" s="195"/>
      <c r="B215" s="195"/>
      <c r="F215" s="197"/>
      <c r="G215" s="197"/>
      <c r="H215" s="197"/>
      <c r="I215" s="197"/>
      <c r="J215" s="197"/>
      <c r="K215" s="197"/>
    </row>
    <row r="216" spans="1:11">
      <c r="A216" s="195"/>
      <c r="B216" s="195"/>
      <c r="F216" s="197"/>
      <c r="G216" s="197"/>
      <c r="H216" s="197"/>
      <c r="I216" s="197"/>
      <c r="J216" s="197"/>
      <c r="K216" s="197"/>
    </row>
    <row r="217" spans="1:11">
      <c r="A217" s="195"/>
      <c r="B217" s="195"/>
      <c r="F217" s="197"/>
      <c r="G217" s="197"/>
      <c r="H217" s="197"/>
      <c r="I217" s="197"/>
      <c r="J217" s="197"/>
      <c r="K217" s="197"/>
    </row>
    <row r="218" spans="1:11">
      <c r="A218" s="195"/>
      <c r="B218" s="195"/>
      <c r="F218" s="197"/>
      <c r="G218" s="197"/>
      <c r="H218" s="197"/>
      <c r="I218" s="197"/>
      <c r="J218" s="197"/>
      <c r="K218" s="197"/>
    </row>
    <row r="219" spans="1:11">
      <c r="A219" s="195"/>
      <c r="B219" s="195"/>
      <c r="F219" s="197"/>
      <c r="G219" s="197"/>
      <c r="H219" s="197"/>
      <c r="I219" s="197"/>
      <c r="J219" s="197"/>
      <c r="K219" s="197"/>
    </row>
    <row r="220" spans="1:11">
      <c r="A220" s="195"/>
      <c r="B220" s="195"/>
      <c r="F220" s="197"/>
      <c r="G220" s="197"/>
      <c r="H220" s="197"/>
      <c r="I220" s="197"/>
      <c r="J220" s="197"/>
      <c r="K220" s="197"/>
    </row>
    <row r="221" spans="1:11">
      <c r="A221" s="195"/>
      <c r="B221" s="195"/>
      <c r="F221" s="197"/>
      <c r="G221" s="197"/>
      <c r="H221" s="197"/>
      <c r="I221" s="197"/>
      <c r="J221" s="197"/>
      <c r="K221" s="197"/>
    </row>
    <row r="222" spans="1:11">
      <c r="A222" s="195"/>
      <c r="B222" s="195"/>
      <c r="F222" s="197"/>
      <c r="G222" s="197"/>
      <c r="H222" s="197"/>
      <c r="I222" s="197"/>
      <c r="J222" s="197"/>
      <c r="K222" s="197"/>
    </row>
    <row r="223" spans="1:11">
      <c r="A223" s="195"/>
      <c r="B223" s="195"/>
      <c r="F223" s="197"/>
      <c r="G223" s="197"/>
      <c r="H223" s="197"/>
      <c r="I223" s="197"/>
      <c r="J223" s="197"/>
      <c r="K223" s="197"/>
    </row>
    <row r="224" spans="1:11">
      <c r="A224" s="195"/>
      <c r="B224" s="195"/>
      <c r="F224" s="197"/>
      <c r="G224" s="197"/>
      <c r="H224" s="197"/>
      <c r="I224" s="197"/>
      <c r="J224" s="197"/>
      <c r="K224" s="197"/>
    </row>
    <row r="225" spans="1:11">
      <c r="A225" s="195"/>
      <c r="B225" s="195"/>
      <c r="F225" s="197"/>
      <c r="G225" s="197"/>
      <c r="H225" s="197"/>
      <c r="I225" s="197"/>
      <c r="J225" s="197"/>
      <c r="K225" s="197"/>
    </row>
    <row r="226" spans="1:11">
      <c r="A226" s="195"/>
      <c r="B226" s="195"/>
      <c r="F226" s="197"/>
      <c r="G226" s="197"/>
      <c r="H226" s="197"/>
      <c r="I226" s="197"/>
      <c r="J226" s="197"/>
      <c r="K226" s="197"/>
    </row>
    <row r="227" spans="1:11">
      <c r="A227" s="195"/>
      <c r="B227" s="195"/>
      <c r="F227" s="197"/>
      <c r="G227" s="197"/>
      <c r="H227" s="197"/>
      <c r="I227" s="197"/>
      <c r="J227" s="197"/>
      <c r="K227" s="197"/>
    </row>
    <row r="228" spans="1:11">
      <c r="A228" s="195"/>
      <c r="B228" s="195"/>
      <c r="F228" s="197"/>
      <c r="G228" s="197"/>
      <c r="H228" s="197"/>
      <c r="I228" s="197"/>
      <c r="J228" s="197"/>
      <c r="K228" s="197"/>
    </row>
    <row r="229" spans="1:11">
      <c r="A229" s="195"/>
      <c r="B229" s="195"/>
      <c r="F229" s="197"/>
      <c r="G229" s="197"/>
      <c r="H229" s="197"/>
      <c r="I229" s="197"/>
      <c r="J229" s="197"/>
      <c r="K229" s="197"/>
    </row>
    <row r="230" spans="1:11">
      <c r="A230" s="195"/>
      <c r="B230" s="195"/>
      <c r="F230" s="197"/>
      <c r="G230" s="197"/>
      <c r="H230" s="197"/>
      <c r="I230" s="197"/>
      <c r="J230" s="197"/>
      <c r="K230" s="197"/>
    </row>
    <row r="231" spans="1:11">
      <c r="A231" s="195"/>
      <c r="B231" s="195"/>
      <c r="F231" s="197"/>
      <c r="G231" s="197"/>
      <c r="H231" s="197"/>
      <c r="I231" s="197"/>
      <c r="J231" s="197"/>
      <c r="K231" s="197"/>
    </row>
    <row r="232" spans="1:11">
      <c r="A232" s="195"/>
      <c r="B232" s="195"/>
      <c r="F232" s="197"/>
      <c r="G232" s="197"/>
      <c r="H232" s="197"/>
      <c r="I232" s="197"/>
      <c r="J232" s="197"/>
      <c r="K232" s="197"/>
    </row>
    <row r="233" spans="1:11">
      <c r="A233" s="195"/>
      <c r="B233" s="195"/>
      <c r="F233" s="197"/>
      <c r="G233" s="197"/>
      <c r="H233" s="197"/>
      <c r="I233" s="197"/>
      <c r="J233" s="197"/>
      <c r="K233" s="197"/>
    </row>
    <row r="234" spans="1:11">
      <c r="A234" s="195"/>
      <c r="B234" s="195"/>
      <c r="F234" s="197"/>
      <c r="G234" s="197"/>
      <c r="H234" s="197"/>
      <c r="I234" s="197"/>
      <c r="J234" s="197"/>
      <c r="K234" s="197"/>
    </row>
    <row r="235" spans="1:11">
      <c r="A235" s="195"/>
      <c r="B235" s="195"/>
      <c r="F235" s="197"/>
      <c r="G235" s="197"/>
      <c r="H235" s="197"/>
      <c r="I235" s="197"/>
      <c r="J235" s="197"/>
      <c r="K235" s="197"/>
    </row>
    <row r="236" spans="1:11">
      <c r="A236" s="195"/>
      <c r="B236" s="195"/>
      <c r="F236" s="197"/>
      <c r="G236" s="197"/>
      <c r="H236" s="197"/>
      <c r="I236" s="197"/>
      <c r="J236" s="197"/>
      <c r="K236" s="197"/>
    </row>
    <row r="237" spans="1:11">
      <c r="A237" s="195"/>
      <c r="B237" s="195"/>
      <c r="F237" s="197"/>
      <c r="G237" s="197"/>
      <c r="H237" s="197"/>
      <c r="I237" s="197"/>
      <c r="J237" s="197"/>
      <c r="K237" s="197"/>
    </row>
    <row r="238" spans="1:11">
      <c r="A238" s="195"/>
      <c r="B238" s="195"/>
      <c r="F238" s="197"/>
      <c r="G238" s="197"/>
      <c r="H238" s="197"/>
      <c r="I238" s="197"/>
      <c r="J238" s="197"/>
      <c r="K238" s="197"/>
    </row>
    <row r="239" spans="1:11">
      <c r="A239" s="195"/>
      <c r="B239" s="195"/>
      <c r="F239" s="197"/>
      <c r="G239" s="197"/>
      <c r="H239" s="197"/>
      <c r="I239" s="197"/>
      <c r="J239" s="197"/>
      <c r="K239" s="197"/>
    </row>
    <row r="240" spans="1:11">
      <c r="A240" s="195"/>
      <c r="B240" s="195"/>
      <c r="F240" s="197"/>
      <c r="G240" s="197"/>
      <c r="H240" s="197"/>
      <c r="I240" s="197"/>
      <c r="J240" s="197"/>
      <c r="K240" s="197"/>
    </row>
    <row r="241" spans="1:11">
      <c r="A241" s="195"/>
      <c r="B241" s="195"/>
      <c r="F241" s="197"/>
      <c r="G241" s="197"/>
      <c r="H241" s="197"/>
      <c r="I241" s="197"/>
      <c r="J241" s="197"/>
      <c r="K241" s="197"/>
    </row>
    <row r="242" spans="1:11">
      <c r="A242" s="195"/>
      <c r="B242" s="195"/>
      <c r="F242" s="197"/>
      <c r="G242" s="197"/>
      <c r="H242" s="197"/>
      <c r="I242" s="197"/>
      <c r="J242" s="197"/>
      <c r="K242" s="197"/>
    </row>
    <row r="243" spans="1:11">
      <c r="A243" s="195"/>
      <c r="B243" s="195"/>
      <c r="F243" s="197"/>
      <c r="G243" s="197"/>
      <c r="H243" s="197"/>
      <c r="I243" s="197"/>
      <c r="J243" s="197"/>
      <c r="K243" s="197"/>
    </row>
    <row r="244" spans="1:11">
      <c r="A244" s="195"/>
      <c r="B244" s="195"/>
      <c r="F244" s="197"/>
      <c r="G244" s="197"/>
      <c r="H244" s="197"/>
      <c r="I244" s="197"/>
      <c r="J244" s="197"/>
      <c r="K244" s="197"/>
    </row>
    <row r="245" spans="1:11">
      <c r="A245" s="195"/>
      <c r="B245" s="195"/>
      <c r="F245" s="197"/>
      <c r="G245" s="197"/>
      <c r="H245" s="197"/>
      <c r="I245" s="197"/>
      <c r="J245" s="197"/>
      <c r="K245" s="197"/>
    </row>
    <row r="246" spans="1:11">
      <c r="A246" s="195"/>
      <c r="B246" s="195"/>
      <c r="F246" s="197"/>
      <c r="G246" s="197"/>
      <c r="H246" s="197"/>
      <c r="I246" s="197"/>
      <c r="J246" s="197"/>
      <c r="K246" s="197"/>
    </row>
    <row r="247" spans="1:11">
      <c r="A247" s="195"/>
      <c r="B247" s="195"/>
      <c r="F247" s="197"/>
      <c r="G247" s="197"/>
      <c r="H247" s="197"/>
      <c r="I247" s="197"/>
      <c r="J247" s="197"/>
      <c r="K247" s="197"/>
    </row>
    <row r="248" spans="1:11">
      <c r="A248" s="195"/>
      <c r="B248" s="195"/>
      <c r="F248" s="197"/>
      <c r="G248" s="197"/>
      <c r="H248" s="197"/>
      <c r="I248" s="197"/>
      <c r="J248" s="197"/>
      <c r="K248" s="197"/>
    </row>
    <row r="249" spans="1:11">
      <c r="A249" s="195"/>
      <c r="B249" s="195"/>
      <c r="F249" s="197"/>
      <c r="G249" s="197"/>
      <c r="H249" s="197"/>
      <c r="I249" s="197"/>
      <c r="J249" s="197"/>
      <c r="K249" s="197"/>
    </row>
    <row r="250" spans="1:11">
      <c r="A250" s="195"/>
      <c r="B250" s="195"/>
      <c r="F250" s="197"/>
      <c r="G250" s="197"/>
      <c r="H250" s="197"/>
      <c r="I250" s="197"/>
      <c r="J250" s="197"/>
      <c r="K250" s="197"/>
    </row>
    <row r="251" spans="1:11">
      <c r="A251" s="195"/>
      <c r="B251" s="195"/>
      <c r="F251" s="197"/>
      <c r="G251" s="197"/>
      <c r="H251" s="197"/>
      <c r="I251" s="197"/>
      <c r="J251" s="197"/>
      <c r="K251" s="197"/>
    </row>
    <row r="252" spans="1:11">
      <c r="A252" s="195"/>
      <c r="B252" s="195"/>
      <c r="F252" s="197"/>
      <c r="G252" s="197"/>
      <c r="H252" s="197"/>
      <c r="I252" s="197"/>
      <c r="J252" s="197"/>
      <c r="K252" s="197"/>
    </row>
    <row r="253" spans="1:11">
      <c r="A253" s="195"/>
      <c r="B253" s="195"/>
      <c r="F253" s="197"/>
      <c r="G253" s="197"/>
      <c r="H253" s="197"/>
      <c r="I253" s="197"/>
      <c r="J253" s="197"/>
      <c r="K253" s="197"/>
    </row>
    <row r="254" spans="1:11">
      <c r="A254" s="195"/>
      <c r="B254" s="195"/>
      <c r="F254" s="197"/>
      <c r="G254" s="197"/>
      <c r="H254" s="197"/>
      <c r="I254" s="197"/>
      <c r="J254" s="197"/>
      <c r="K254" s="197"/>
    </row>
    <row r="255" spans="1:11">
      <c r="A255" s="195"/>
      <c r="B255" s="195"/>
      <c r="F255" s="197"/>
      <c r="G255" s="197"/>
      <c r="H255" s="197"/>
      <c r="I255" s="197"/>
      <c r="J255" s="197"/>
      <c r="K255" s="197"/>
    </row>
    <row r="256" spans="1:11">
      <c r="A256" s="195"/>
      <c r="B256" s="195"/>
      <c r="F256" s="197"/>
      <c r="G256" s="197"/>
      <c r="H256" s="197"/>
      <c r="I256" s="197"/>
      <c r="J256" s="197"/>
      <c r="K256" s="197"/>
    </row>
    <row r="257" spans="1:11">
      <c r="A257" s="195"/>
      <c r="B257" s="195"/>
      <c r="F257" s="197"/>
      <c r="G257" s="197"/>
      <c r="H257" s="197"/>
      <c r="I257" s="197"/>
      <c r="J257" s="197"/>
      <c r="K257" s="197"/>
    </row>
    <row r="258" spans="1:11">
      <c r="A258" s="195"/>
      <c r="B258" s="195"/>
      <c r="F258" s="197"/>
      <c r="G258" s="197"/>
      <c r="H258" s="197"/>
      <c r="I258" s="197"/>
      <c r="J258" s="197"/>
      <c r="K258" s="197"/>
    </row>
    <row r="259" spans="1:11">
      <c r="A259" s="195"/>
      <c r="B259" s="195"/>
      <c r="F259" s="197"/>
      <c r="G259" s="197"/>
      <c r="H259" s="197"/>
      <c r="I259" s="197"/>
      <c r="J259" s="197"/>
      <c r="K259" s="197"/>
    </row>
    <row r="260" spans="1:11">
      <c r="A260" s="195"/>
      <c r="B260" s="195"/>
      <c r="F260" s="197"/>
      <c r="G260" s="197"/>
      <c r="H260" s="197"/>
      <c r="I260" s="197"/>
      <c r="J260" s="197"/>
      <c r="K260" s="197"/>
    </row>
    <row r="261" spans="1:11">
      <c r="A261" s="195"/>
      <c r="B261" s="195"/>
      <c r="F261" s="197"/>
      <c r="G261" s="197"/>
      <c r="H261" s="197"/>
      <c r="I261" s="197"/>
      <c r="J261" s="197"/>
      <c r="K261" s="197"/>
    </row>
    <row r="262" spans="1:11">
      <c r="A262" s="195"/>
      <c r="B262" s="195"/>
      <c r="F262" s="197"/>
      <c r="G262" s="197"/>
      <c r="H262" s="197"/>
      <c r="I262" s="197"/>
      <c r="J262" s="197"/>
      <c r="K262" s="197"/>
    </row>
    <row r="263" spans="1:11">
      <c r="A263" s="195"/>
      <c r="B263" s="195"/>
      <c r="F263" s="197"/>
      <c r="G263" s="197"/>
      <c r="H263" s="197"/>
      <c r="I263" s="197"/>
      <c r="J263" s="197"/>
      <c r="K263" s="197"/>
    </row>
    <row r="264" spans="1:11">
      <c r="A264" s="195"/>
      <c r="B264" s="195"/>
      <c r="F264" s="197"/>
      <c r="G264" s="197"/>
      <c r="H264" s="197"/>
      <c r="I264" s="197"/>
      <c r="J264" s="197"/>
      <c r="K264" s="197"/>
    </row>
    <row r="265" spans="1:11">
      <c r="A265" s="195"/>
      <c r="B265" s="195"/>
      <c r="F265" s="197"/>
      <c r="G265" s="197"/>
      <c r="H265" s="197"/>
      <c r="I265" s="197"/>
      <c r="J265" s="197"/>
      <c r="K265" s="197"/>
    </row>
    <row r="266" spans="1:11">
      <c r="A266" s="195"/>
      <c r="B266" s="195"/>
      <c r="F266" s="197"/>
      <c r="G266" s="197"/>
      <c r="H266" s="197"/>
      <c r="I266" s="197"/>
      <c r="J266" s="197"/>
      <c r="K266" s="197"/>
    </row>
    <row r="267" spans="1:11">
      <c r="A267" s="195"/>
      <c r="B267" s="195"/>
      <c r="F267" s="197"/>
      <c r="G267" s="197"/>
      <c r="H267" s="197"/>
      <c r="I267" s="197"/>
      <c r="J267" s="197"/>
      <c r="K267" s="197"/>
    </row>
    <row r="268" spans="1:11">
      <c r="A268" s="195"/>
      <c r="B268" s="195"/>
      <c r="F268" s="197"/>
      <c r="G268" s="197"/>
      <c r="H268" s="197"/>
      <c r="I268" s="197"/>
      <c r="J268" s="197"/>
      <c r="K268" s="197"/>
    </row>
    <row r="269" spans="1:11">
      <c r="A269" s="195"/>
      <c r="B269" s="195"/>
      <c r="F269" s="197"/>
      <c r="G269" s="197"/>
      <c r="H269" s="197"/>
      <c r="I269" s="197"/>
      <c r="J269" s="197"/>
      <c r="K269" s="197"/>
    </row>
    <row r="270" spans="1:11">
      <c r="A270" s="195"/>
      <c r="B270" s="195"/>
      <c r="F270" s="197"/>
      <c r="G270" s="197"/>
      <c r="H270" s="197"/>
      <c r="I270" s="197"/>
      <c r="J270" s="197"/>
      <c r="K270" s="197"/>
    </row>
    <row r="271" spans="1:11">
      <c r="A271" s="195"/>
      <c r="B271" s="195"/>
      <c r="F271" s="197"/>
      <c r="G271" s="197"/>
      <c r="H271" s="197"/>
      <c r="I271" s="197"/>
      <c r="J271" s="197"/>
      <c r="K271" s="197"/>
    </row>
    <row r="272" spans="1:11">
      <c r="A272" s="195"/>
      <c r="B272" s="195"/>
      <c r="F272" s="197"/>
      <c r="G272" s="197"/>
      <c r="H272" s="197"/>
      <c r="I272" s="197"/>
      <c r="J272" s="197"/>
      <c r="K272" s="197"/>
    </row>
    <row r="273" spans="1:11">
      <c r="A273" s="195"/>
      <c r="B273" s="195"/>
      <c r="F273" s="197"/>
      <c r="G273" s="197"/>
      <c r="H273" s="197"/>
      <c r="I273" s="197"/>
      <c r="J273" s="197"/>
      <c r="K273" s="197"/>
    </row>
    <row r="274" spans="1:11">
      <c r="A274" s="195"/>
      <c r="B274" s="195"/>
      <c r="F274" s="197"/>
      <c r="G274" s="197"/>
      <c r="H274" s="197"/>
      <c r="I274" s="197"/>
      <c r="J274" s="197"/>
      <c r="K274" s="197"/>
    </row>
    <row r="275" spans="1:11">
      <c r="A275" s="195"/>
      <c r="B275" s="195"/>
      <c r="F275" s="197"/>
      <c r="G275" s="197"/>
      <c r="H275" s="197"/>
      <c r="I275" s="197"/>
      <c r="J275" s="197"/>
      <c r="K275" s="197"/>
    </row>
    <row r="276" spans="1:11">
      <c r="A276" s="195"/>
      <c r="B276" s="195"/>
      <c r="F276" s="197"/>
      <c r="G276" s="197"/>
      <c r="H276" s="197"/>
      <c r="I276" s="197"/>
      <c r="J276" s="197"/>
      <c r="K276" s="197"/>
    </row>
    <row r="277" spans="1:11">
      <c r="A277" s="195"/>
      <c r="B277" s="195"/>
      <c r="F277" s="197"/>
      <c r="G277" s="197"/>
      <c r="H277" s="197"/>
      <c r="I277" s="197"/>
      <c r="J277" s="197"/>
      <c r="K277" s="197"/>
    </row>
    <row r="278" spans="1:11">
      <c r="A278" s="195"/>
      <c r="B278" s="195"/>
      <c r="F278" s="197"/>
      <c r="G278" s="197"/>
      <c r="H278" s="197"/>
      <c r="I278" s="197"/>
      <c r="J278" s="197"/>
      <c r="K278" s="197"/>
    </row>
    <row r="279" spans="1:11">
      <c r="A279" s="195"/>
      <c r="B279" s="195"/>
      <c r="F279" s="197"/>
      <c r="G279" s="197"/>
      <c r="H279" s="197"/>
      <c r="I279" s="197"/>
      <c r="J279" s="197"/>
      <c r="K279" s="197"/>
    </row>
    <row r="280" spans="1:11">
      <c r="A280" s="195"/>
      <c r="B280" s="195"/>
      <c r="F280" s="197"/>
      <c r="G280" s="197"/>
      <c r="H280" s="197"/>
      <c r="I280" s="197"/>
      <c r="J280" s="197"/>
      <c r="K280" s="197"/>
    </row>
    <row r="281" spans="1:11">
      <c r="A281" s="195"/>
      <c r="B281" s="195"/>
      <c r="F281" s="197"/>
      <c r="G281" s="197"/>
      <c r="H281" s="197"/>
      <c r="I281" s="197"/>
      <c r="J281" s="197"/>
      <c r="K281" s="197"/>
    </row>
    <row r="282" spans="1:11">
      <c r="A282" s="195"/>
      <c r="B282" s="195"/>
      <c r="F282" s="197"/>
      <c r="G282" s="197"/>
      <c r="H282" s="197"/>
      <c r="I282" s="197"/>
      <c r="J282" s="197"/>
      <c r="K282" s="197"/>
    </row>
    <row r="283" spans="1:11">
      <c r="A283" s="195"/>
      <c r="B283" s="195"/>
      <c r="F283" s="197"/>
      <c r="G283" s="197"/>
      <c r="H283" s="197"/>
      <c r="I283" s="197"/>
      <c r="J283" s="197"/>
      <c r="K283" s="197"/>
    </row>
    <row r="284" spans="1:11">
      <c r="A284" s="195"/>
      <c r="B284" s="195"/>
      <c r="F284" s="197"/>
      <c r="G284" s="197"/>
      <c r="H284" s="197"/>
      <c r="I284" s="197"/>
      <c r="J284" s="197"/>
      <c r="K284" s="197"/>
    </row>
    <row r="285" spans="1:11">
      <c r="A285" s="195"/>
      <c r="B285" s="195"/>
      <c r="F285" s="197"/>
      <c r="G285" s="197"/>
      <c r="H285" s="197"/>
      <c r="I285" s="197"/>
      <c r="J285" s="197"/>
      <c r="K285" s="197"/>
    </row>
    <row r="286" spans="1:11">
      <c r="A286" s="195"/>
      <c r="B286" s="195"/>
      <c r="F286" s="197"/>
      <c r="G286" s="197"/>
      <c r="H286" s="197"/>
      <c r="I286" s="197"/>
      <c r="J286" s="197"/>
      <c r="K286" s="197"/>
    </row>
    <row r="287" spans="1:11">
      <c r="A287" s="195"/>
      <c r="B287" s="195"/>
      <c r="F287" s="197"/>
      <c r="G287" s="197"/>
      <c r="H287" s="197"/>
      <c r="I287" s="197"/>
      <c r="J287" s="197"/>
      <c r="K287" s="197"/>
    </row>
    <row r="288" spans="1:11">
      <c r="A288" s="195"/>
      <c r="B288" s="195"/>
      <c r="F288" s="197"/>
      <c r="G288" s="197"/>
      <c r="H288" s="197"/>
      <c r="I288" s="197"/>
      <c r="J288" s="197"/>
      <c r="K288" s="197"/>
    </row>
    <row r="289" spans="1:11">
      <c r="A289" s="195"/>
      <c r="B289" s="195"/>
      <c r="F289" s="197"/>
      <c r="G289" s="197"/>
      <c r="H289" s="197"/>
      <c r="I289" s="197"/>
      <c r="J289" s="197"/>
      <c r="K289" s="197"/>
    </row>
    <row r="290" spans="1:11">
      <c r="A290" s="195"/>
      <c r="B290" s="195"/>
      <c r="F290" s="197"/>
      <c r="G290" s="197"/>
      <c r="H290" s="197"/>
      <c r="I290" s="197"/>
      <c r="J290" s="197"/>
      <c r="K290" s="197"/>
    </row>
    <row r="291" spans="1:11">
      <c r="A291" s="195"/>
      <c r="B291" s="195"/>
      <c r="F291" s="197"/>
      <c r="G291" s="197"/>
      <c r="H291" s="197"/>
      <c r="I291" s="197"/>
      <c r="J291" s="197"/>
      <c r="K291" s="197"/>
    </row>
    <row r="292" spans="1:11">
      <c r="A292" s="195"/>
      <c r="B292" s="195"/>
      <c r="F292" s="197"/>
      <c r="G292" s="197"/>
      <c r="H292" s="197"/>
      <c r="I292" s="197"/>
      <c r="J292" s="197"/>
      <c r="K292" s="197"/>
    </row>
    <row r="293" spans="1:11">
      <c r="A293" s="195"/>
      <c r="B293" s="195"/>
      <c r="F293" s="197"/>
      <c r="G293" s="197"/>
      <c r="H293" s="197"/>
      <c r="I293" s="197"/>
      <c r="J293" s="197"/>
      <c r="K293" s="197"/>
    </row>
    <row r="294" spans="1:11">
      <c r="A294" s="195"/>
      <c r="B294" s="195"/>
      <c r="F294" s="197"/>
      <c r="G294" s="197"/>
      <c r="H294" s="197"/>
      <c r="I294" s="197"/>
      <c r="J294" s="197"/>
      <c r="K294" s="197"/>
    </row>
    <row r="295" spans="1:11">
      <c r="A295" s="195"/>
      <c r="B295" s="195"/>
      <c r="F295" s="197"/>
      <c r="G295" s="197"/>
      <c r="H295" s="197"/>
      <c r="I295" s="197"/>
      <c r="J295" s="197"/>
      <c r="K295" s="197"/>
    </row>
    <row r="296" spans="1:11">
      <c r="A296" s="195"/>
      <c r="B296" s="195"/>
      <c r="F296" s="197"/>
      <c r="G296" s="197"/>
      <c r="H296" s="197"/>
      <c r="I296" s="197"/>
      <c r="J296" s="197"/>
      <c r="K296" s="197"/>
    </row>
    <row r="297" spans="1:11">
      <c r="A297" s="195"/>
      <c r="B297" s="195"/>
      <c r="F297" s="197"/>
      <c r="G297" s="197"/>
      <c r="H297" s="197"/>
      <c r="I297" s="197"/>
      <c r="J297" s="197"/>
      <c r="K297" s="197"/>
    </row>
    <row r="298" spans="1:11">
      <c r="A298" s="195"/>
      <c r="B298" s="195"/>
      <c r="F298" s="197"/>
      <c r="G298" s="197"/>
      <c r="H298" s="197"/>
      <c r="I298" s="197"/>
      <c r="J298" s="197"/>
      <c r="K298" s="197"/>
    </row>
    <row r="299" spans="1:11">
      <c r="A299" s="195"/>
      <c r="B299" s="195"/>
      <c r="F299" s="197"/>
      <c r="G299" s="197"/>
      <c r="H299" s="197"/>
      <c r="I299" s="197"/>
      <c r="J299" s="197"/>
      <c r="K299" s="197"/>
    </row>
    <row r="300" spans="1:11">
      <c r="A300" s="195"/>
      <c r="B300" s="195"/>
      <c r="F300" s="197"/>
      <c r="G300" s="197"/>
      <c r="H300" s="197"/>
      <c r="I300" s="197"/>
      <c r="J300" s="197"/>
      <c r="K300" s="197"/>
    </row>
    <row r="301" spans="1:11">
      <c r="A301" s="195"/>
      <c r="B301" s="195"/>
      <c r="F301" s="197"/>
      <c r="G301" s="197"/>
      <c r="H301" s="197"/>
      <c r="I301" s="197"/>
      <c r="J301" s="197"/>
      <c r="K301" s="197"/>
    </row>
    <row r="302" spans="1:11">
      <c r="A302" s="195"/>
      <c r="B302" s="195"/>
      <c r="F302" s="197"/>
      <c r="G302" s="197"/>
      <c r="H302" s="197"/>
      <c r="I302" s="197"/>
      <c r="J302" s="197"/>
      <c r="K302" s="197"/>
    </row>
    <row r="303" spans="1:11">
      <c r="A303" s="195"/>
      <c r="B303" s="195"/>
      <c r="F303" s="197"/>
      <c r="G303" s="197"/>
      <c r="H303" s="197"/>
      <c r="I303" s="197"/>
      <c r="J303" s="197"/>
      <c r="K303" s="197"/>
    </row>
    <row r="304" spans="1:11">
      <c r="A304" s="195"/>
      <c r="B304" s="195"/>
      <c r="F304" s="197"/>
      <c r="G304" s="197"/>
      <c r="H304" s="197"/>
      <c r="I304" s="197"/>
      <c r="J304" s="197"/>
      <c r="K304" s="197"/>
    </row>
    <row r="305" spans="1:11">
      <c r="A305" s="195"/>
      <c r="B305" s="195"/>
      <c r="F305" s="197"/>
      <c r="G305" s="197"/>
      <c r="H305" s="197"/>
      <c r="I305" s="197"/>
      <c r="J305" s="197"/>
      <c r="K305" s="197"/>
    </row>
    <row r="306" spans="1:11">
      <c r="A306" s="195"/>
      <c r="B306" s="195"/>
      <c r="F306" s="197"/>
      <c r="G306" s="197"/>
      <c r="H306" s="197"/>
      <c r="I306" s="197"/>
      <c r="J306" s="197"/>
      <c r="K306" s="197"/>
    </row>
    <row r="307" spans="1:11">
      <c r="A307" s="195"/>
      <c r="B307" s="195"/>
      <c r="F307" s="197"/>
      <c r="G307" s="197"/>
      <c r="H307" s="197"/>
      <c r="I307" s="197"/>
      <c r="J307" s="197"/>
      <c r="K307" s="197"/>
    </row>
    <row r="308" spans="1:11">
      <c r="A308" s="195"/>
      <c r="B308" s="195"/>
      <c r="F308" s="197"/>
      <c r="G308" s="197"/>
      <c r="H308" s="197"/>
      <c r="I308" s="197"/>
      <c r="J308" s="197"/>
      <c r="K308" s="197"/>
    </row>
    <row r="309" spans="1:11">
      <c r="A309" s="195"/>
      <c r="B309" s="195"/>
      <c r="F309" s="197"/>
      <c r="G309" s="197"/>
      <c r="H309" s="197"/>
      <c r="I309" s="197"/>
      <c r="J309" s="197"/>
      <c r="K309" s="197"/>
    </row>
    <row r="310" spans="1:11">
      <c r="A310" s="195"/>
      <c r="B310" s="195"/>
      <c r="F310" s="197"/>
      <c r="G310" s="197"/>
      <c r="H310" s="197"/>
      <c r="I310" s="197"/>
      <c r="J310" s="197"/>
      <c r="K310" s="197"/>
    </row>
    <row r="311" spans="1:11">
      <c r="A311" s="195"/>
      <c r="B311" s="195"/>
      <c r="F311" s="197"/>
      <c r="G311" s="197"/>
      <c r="H311" s="197"/>
      <c r="I311" s="197"/>
      <c r="J311" s="197"/>
      <c r="K311" s="197"/>
    </row>
    <row r="312" spans="1:11">
      <c r="A312" s="195"/>
      <c r="B312" s="195"/>
      <c r="F312" s="197"/>
      <c r="G312" s="197"/>
      <c r="H312" s="197"/>
      <c r="I312" s="197"/>
      <c r="J312" s="197"/>
      <c r="K312" s="197"/>
    </row>
    <row r="313" spans="1:11">
      <c r="A313" s="195"/>
      <c r="B313" s="195"/>
      <c r="F313" s="197"/>
      <c r="G313" s="197"/>
      <c r="H313" s="197"/>
      <c r="I313" s="197"/>
      <c r="J313" s="197"/>
      <c r="K313" s="197"/>
    </row>
    <row r="314" spans="1:11">
      <c r="A314" s="195"/>
      <c r="B314" s="195"/>
      <c r="F314" s="197"/>
      <c r="G314" s="197"/>
      <c r="H314" s="197"/>
      <c r="I314" s="197"/>
      <c r="J314" s="197"/>
      <c r="K314" s="197"/>
    </row>
    <row r="315" spans="1:11">
      <c r="A315" s="195"/>
      <c r="B315" s="195"/>
      <c r="F315" s="197"/>
      <c r="G315" s="197"/>
      <c r="H315" s="197"/>
      <c r="I315" s="197"/>
      <c r="J315" s="197"/>
      <c r="K315" s="197"/>
    </row>
    <row r="316" spans="1:11">
      <c r="A316" s="195"/>
      <c r="B316" s="195"/>
      <c r="F316" s="197"/>
      <c r="G316" s="197"/>
      <c r="H316" s="197"/>
      <c r="I316" s="197"/>
      <c r="J316" s="197"/>
      <c r="K316" s="197"/>
    </row>
    <row r="317" spans="1:11">
      <c r="A317" s="195"/>
      <c r="B317" s="195"/>
      <c r="F317" s="197"/>
      <c r="G317" s="197"/>
      <c r="H317" s="197"/>
      <c r="I317" s="197"/>
      <c r="J317" s="197"/>
      <c r="K317" s="197"/>
    </row>
    <row r="318" spans="1:11">
      <c r="A318" s="195"/>
      <c r="B318" s="195"/>
      <c r="F318" s="197"/>
      <c r="G318" s="197"/>
      <c r="H318" s="197"/>
      <c r="I318" s="197"/>
      <c r="J318" s="197"/>
      <c r="K318" s="197"/>
    </row>
    <row r="319" spans="1:11">
      <c r="A319" s="195"/>
      <c r="B319" s="195"/>
      <c r="F319" s="197"/>
      <c r="G319" s="197"/>
      <c r="H319" s="197"/>
      <c r="I319" s="197"/>
      <c r="J319" s="197"/>
      <c r="K319" s="197"/>
    </row>
    <row r="320" spans="1:11">
      <c r="A320" s="195"/>
      <c r="B320" s="195"/>
      <c r="F320" s="197"/>
      <c r="G320" s="197"/>
      <c r="H320" s="197"/>
      <c r="I320" s="197"/>
      <c r="J320" s="197"/>
      <c r="K320" s="197"/>
    </row>
    <row r="321" spans="1:11">
      <c r="A321" s="195"/>
      <c r="B321" s="195"/>
      <c r="F321" s="197"/>
      <c r="G321" s="197"/>
      <c r="H321" s="197"/>
      <c r="I321" s="197"/>
      <c r="J321" s="197"/>
      <c r="K321" s="197"/>
    </row>
    <row r="322" spans="1:11">
      <c r="A322" s="195"/>
      <c r="B322" s="195"/>
      <c r="F322" s="197"/>
      <c r="G322" s="197"/>
      <c r="H322" s="197"/>
      <c r="I322" s="197"/>
      <c r="J322" s="197"/>
      <c r="K322" s="197"/>
    </row>
    <row r="323" spans="1:11">
      <c r="A323" s="195"/>
      <c r="B323" s="195"/>
      <c r="F323" s="197"/>
      <c r="G323" s="197"/>
      <c r="H323" s="197"/>
      <c r="I323" s="197"/>
      <c r="J323" s="197"/>
      <c r="K323" s="197"/>
    </row>
    <row r="324" spans="1:11">
      <c r="A324" s="195"/>
      <c r="B324" s="195"/>
      <c r="F324" s="197"/>
      <c r="G324" s="197"/>
      <c r="H324" s="197"/>
      <c r="I324" s="197"/>
      <c r="J324" s="197"/>
      <c r="K324" s="197"/>
    </row>
    <row r="325" spans="1:11">
      <c r="A325" s="195"/>
      <c r="B325" s="195"/>
      <c r="F325" s="197"/>
      <c r="G325" s="197"/>
      <c r="H325" s="197"/>
      <c r="I325" s="197"/>
      <c r="J325" s="197"/>
      <c r="K325" s="197"/>
    </row>
    <row r="326" spans="1:11">
      <c r="A326" s="195"/>
      <c r="B326" s="195"/>
      <c r="F326" s="197"/>
      <c r="G326" s="197"/>
      <c r="H326" s="197"/>
      <c r="I326" s="197"/>
      <c r="J326" s="197"/>
      <c r="K326" s="197"/>
    </row>
    <row r="327" spans="1:11">
      <c r="A327" s="195"/>
      <c r="B327" s="195"/>
      <c r="F327" s="197"/>
      <c r="G327" s="197"/>
      <c r="H327" s="197"/>
      <c r="I327" s="197"/>
      <c r="J327" s="197"/>
      <c r="K327" s="197"/>
    </row>
    <row r="328" spans="1:11">
      <c r="A328" s="195"/>
      <c r="B328" s="195"/>
      <c r="F328" s="197"/>
      <c r="G328" s="197"/>
      <c r="H328" s="197"/>
      <c r="I328" s="197"/>
      <c r="J328" s="197"/>
      <c r="K328" s="197"/>
    </row>
    <row r="329" spans="1:11">
      <c r="A329" s="195"/>
      <c r="B329" s="195"/>
      <c r="F329" s="197"/>
      <c r="G329" s="197"/>
      <c r="H329" s="197"/>
      <c r="I329" s="197"/>
      <c r="J329" s="197"/>
      <c r="K329" s="197"/>
    </row>
    <row r="330" spans="1:11">
      <c r="A330" s="195"/>
      <c r="B330" s="195"/>
      <c r="F330" s="197"/>
      <c r="G330" s="197"/>
      <c r="H330" s="197"/>
      <c r="I330" s="197"/>
      <c r="J330" s="197"/>
      <c r="K330" s="197"/>
    </row>
    <row r="331" spans="1:11">
      <c r="A331" s="195"/>
      <c r="B331" s="195"/>
      <c r="F331" s="197"/>
      <c r="G331" s="197"/>
      <c r="H331" s="197"/>
      <c r="I331" s="197"/>
      <c r="J331" s="197"/>
      <c r="K331" s="197"/>
    </row>
    <row r="332" spans="1:11">
      <c r="A332" s="195"/>
      <c r="B332" s="195"/>
      <c r="F332" s="197"/>
      <c r="G332" s="197"/>
      <c r="H332" s="197"/>
      <c r="I332" s="197"/>
      <c r="J332" s="197"/>
      <c r="K332" s="197"/>
    </row>
    <row r="333" spans="1:11">
      <c r="A333" s="195"/>
      <c r="B333" s="195"/>
      <c r="F333" s="197"/>
      <c r="G333" s="197"/>
      <c r="H333" s="197"/>
      <c r="I333" s="197"/>
      <c r="J333" s="197"/>
      <c r="K333" s="197"/>
    </row>
    <row r="334" spans="1:11">
      <c r="A334" s="195"/>
      <c r="B334" s="195"/>
      <c r="F334" s="197"/>
      <c r="G334" s="197"/>
      <c r="H334" s="197"/>
      <c r="I334" s="197"/>
      <c r="J334" s="197"/>
      <c r="K334" s="197"/>
    </row>
    <row r="335" spans="1:11">
      <c r="A335" s="195"/>
      <c r="B335" s="195"/>
      <c r="F335" s="197"/>
      <c r="G335" s="197"/>
      <c r="H335" s="197"/>
      <c r="I335" s="197"/>
      <c r="J335" s="197"/>
      <c r="K335" s="197"/>
    </row>
    <row r="336" spans="1:11">
      <c r="A336" s="195"/>
      <c r="B336" s="195"/>
      <c r="F336" s="197"/>
      <c r="G336" s="197"/>
      <c r="H336" s="197"/>
      <c r="I336" s="197"/>
      <c r="J336" s="197"/>
      <c r="K336" s="197"/>
    </row>
    <row r="337" spans="1:11">
      <c r="A337" s="195"/>
      <c r="B337" s="195"/>
      <c r="F337" s="197"/>
      <c r="G337" s="197"/>
      <c r="H337" s="197"/>
      <c r="I337" s="197"/>
      <c r="J337" s="197"/>
      <c r="K337" s="197"/>
    </row>
    <row r="338" spans="1:11">
      <c r="A338" s="195"/>
      <c r="B338" s="195"/>
      <c r="F338" s="197"/>
      <c r="G338" s="197"/>
      <c r="H338" s="197"/>
      <c r="I338" s="197"/>
      <c r="J338" s="197"/>
      <c r="K338" s="197"/>
    </row>
    <row r="339" spans="1:11">
      <c r="A339" s="195"/>
      <c r="B339" s="195"/>
      <c r="F339" s="197"/>
      <c r="G339" s="197"/>
      <c r="H339" s="197"/>
      <c r="I339" s="197"/>
      <c r="J339" s="197"/>
      <c r="K339" s="197"/>
    </row>
    <row r="340" spans="1:11">
      <c r="A340" s="195"/>
      <c r="B340" s="195"/>
      <c r="F340" s="197"/>
      <c r="G340" s="197"/>
      <c r="H340" s="197"/>
      <c r="I340" s="197"/>
      <c r="J340" s="197"/>
      <c r="K340" s="197"/>
    </row>
    <row r="341" spans="1:11">
      <c r="A341" s="195"/>
      <c r="B341" s="195"/>
      <c r="F341" s="197"/>
      <c r="G341" s="197"/>
      <c r="H341" s="197"/>
      <c r="I341" s="197"/>
      <c r="J341" s="197"/>
      <c r="K341" s="197"/>
    </row>
    <row r="342" spans="1:11">
      <c r="A342" s="195"/>
      <c r="B342" s="195"/>
      <c r="F342" s="197"/>
      <c r="G342" s="197"/>
      <c r="H342" s="197"/>
      <c r="I342" s="197"/>
      <c r="J342" s="197"/>
      <c r="K342" s="197"/>
    </row>
    <row r="343" spans="1:11">
      <c r="A343" s="195"/>
      <c r="B343" s="195"/>
      <c r="F343" s="197"/>
      <c r="G343" s="197"/>
      <c r="H343" s="197"/>
      <c r="I343" s="197"/>
      <c r="J343" s="197"/>
      <c r="K343" s="197"/>
    </row>
    <row r="344" spans="1:11">
      <c r="A344" s="195"/>
      <c r="B344" s="195"/>
      <c r="F344" s="197"/>
      <c r="G344" s="197"/>
      <c r="H344" s="197"/>
      <c r="I344" s="197"/>
      <c r="J344" s="197"/>
      <c r="K344" s="197"/>
    </row>
    <row r="345" spans="1:11">
      <c r="A345" s="195"/>
      <c r="B345" s="195"/>
      <c r="F345" s="197"/>
      <c r="G345" s="197"/>
      <c r="H345" s="197"/>
      <c r="I345" s="197"/>
      <c r="J345" s="197"/>
      <c r="K345" s="197"/>
    </row>
    <row r="346" spans="1:11">
      <c r="A346" s="195"/>
      <c r="B346" s="195"/>
      <c r="F346" s="197"/>
      <c r="G346" s="197"/>
      <c r="H346" s="197"/>
      <c r="I346" s="197"/>
      <c r="J346" s="197"/>
      <c r="K346" s="197"/>
    </row>
    <row r="347" spans="1:11">
      <c r="A347" s="195"/>
      <c r="B347" s="195"/>
      <c r="F347" s="197"/>
      <c r="G347" s="197"/>
      <c r="H347" s="197"/>
      <c r="I347" s="197"/>
      <c r="J347" s="197"/>
      <c r="K347" s="197"/>
    </row>
    <row r="348" spans="1:11">
      <c r="A348" s="195"/>
      <c r="B348" s="195"/>
      <c r="F348" s="197"/>
      <c r="G348" s="197"/>
      <c r="H348" s="197"/>
      <c r="I348" s="197"/>
      <c r="J348" s="197"/>
      <c r="K348" s="197"/>
    </row>
    <row r="349" spans="1:11">
      <c r="A349" s="195"/>
      <c r="B349" s="195"/>
      <c r="F349" s="197"/>
      <c r="G349" s="197"/>
      <c r="H349" s="197"/>
      <c r="I349" s="197"/>
      <c r="J349" s="197"/>
      <c r="K349" s="197"/>
    </row>
    <row r="350" spans="1:11">
      <c r="A350" s="195"/>
      <c r="B350" s="195"/>
      <c r="F350" s="197"/>
      <c r="G350" s="197"/>
      <c r="H350" s="197"/>
      <c r="I350" s="197"/>
      <c r="J350" s="197"/>
      <c r="K350" s="197"/>
    </row>
    <row r="351" spans="1:11">
      <c r="A351" s="195"/>
      <c r="B351" s="195"/>
      <c r="F351" s="197"/>
      <c r="G351" s="197"/>
      <c r="H351" s="197"/>
      <c r="I351" s="197"/>
      <c r="J351" s="197"/>
      <c r="K351" s="197"/>
    </row>
    <row r="352" spans="1:11">
      <c r="A352" s="195"/>
      <c r="B352" s="195"/>
      <c r="F352" s="197"/>
      <c r="G352" s="197"/>
      <c r="H352" s="197"/>
      <c r="I352" s="197"/>
      <c r="J352" s="197"/>
      <c r="K352" s="197"/>
    </row>
    <row r="353" spans="1:11">
      <c r="A353" s="195"/>
      <c r="B353" s="195"/>
      <c r="F353" s="197"/>
      <c r="G353" s="197"/>
      <c r="H353" s="197"/>
      <c r="I353" s="197"/>
      <c r="J353" s="197"/>
      <c r="K353" s="197"/>
    </row>
    <row r="354" spans="1:11">
      <c r="A354" s="195"/>
      <c r="B354" s="195"/>
      <c r="F354" s="197"/>
      <c r="G354" s="197"/>
      <c r="H354" s="197"/>
      <c r="I354" s="197"/>
      <c r="J354" s="197"/>
      <c r="K354" s="197"/>
    </row>
    <row r="355" spans="1:11">
      <c r="A355" s="195"/>
      <c r="B355" s="195"/>
      <c r="F355" s="197"/>
      <c r="G355" s="197"/>
      <c r="H355" s="197"/>
      <c r="I355" s="197"/>
      <c r="J355" s="197"/>
      <c r="K355" s="197"/>
    </row>
    <row r="356" spans="1:11">
      <c r="A356" s="195"/>
      <c r="B356" s="195"/>
      <c r="F356" s="197"/>
      <c r="G356" s="197"/>
      <c r="H356" s="197"/>
      <c r="I356" s="197"/>
      <c r="J356" s="197"/>
      <c r="K356" s="197"/>
    </row>
    <row r="357" spans="1:11">
      <c r="A357" s="195"/>
      <c r="B357" s="195"/>
      <c r="F357" s="197"/>
      <c r="G357" s="197"/>
      <c r="H357" s="197"/>
      <c r="I357" s="197"/>
      <c r="J357" s="197"/>
      <c r="K357" s="197"/>
    </row>
    <row r="358" spans="1:11">
      <c r="A358" s="195"/>
      <c r="B358" s="195"/>
      <c r="F358" s="197"/>
      <c r="G358" s="197"/>
      <c r="H358" s="197"/>
      <c r="I358" s="197"/>
      <c r="J358" s="197"/>
      <c r="K358" s="197"/>
    </row>
    <row r="359" spans="1:11">
      <c r="A359" s="195"/>
      <c r="B359" s="195"/>
      <c r="F359" s="197"/>
      <c r="G359" s="197"/>
      <c r="H359" s="197"/>
      <c r="I359" s="197"/>
      <c r="J359" s="197"/>
      <c r="K359" s="197"/>
    </row>
    <row r="360" spans="1:11">
      <c r="A360" s="195"/>
      <c r="B360" s="195"/>
      <c r="F360" s="197"/>
      <c r="G360" s="197"/>
      <c r="H360" s="197"/>
      <c r="I360" s="197"/>
      <c r="J360" s="197"/>
      <c r="K360" s="197"/>
    </row>
    <row r="361" spans="1:11">
      <c r="A361" s="195"/>
      <c r="B361" s="195"/>
      <c r="F361" s="197"/>
      <c r="G361" s="197"/>
      <c r="H361" s="197"/>
      <c r="I361" s="197"/>
      <c r="J361" s="197"/>
      <c r="K361" s="197"/>
    </row>
    <row r="362" spans="1:11">
      <c r="A362" s="195"/>
      <c r="B362" s="195"/>
      <c r="F362" s="197"/>
      <c r="G362" s="197"/>
      <c r="H362" s="197"/>
      <c r="I362" s="197"/>
      <c r="J362" s="197"/>
      <c r="K362" s="197"/>
    </row>
    <row r="363" spans="1:11">
      <c r="A363" s="195"/>
      <c r="B363" s="195"/>
      <c r="F363" s="197"/>
      <c r="G363" s="197"/>
      <c r="H363" s="197"/>
      <c r="I363" s="197"/>
      <c r="J363" s="197"/>
      <c r="K363" s="197"/>
    </row>
    <row r="364" spans="1:11">
      <c r="A364" s="195"/>
      <c r="B364" s="195"/>
      <c r="F364" s="197"/>
      <c r="G364" s="197"/>
      <c r="H364" s="197"/>
      <c r="I364" s="197"/>
      <c r="J364" s="197"/>
      <c r="K364" s="197"/>
    </row>
    <row r="365" spans="1:11">
      <c r="A365" s="195"/>
      <c r="B365" s="195"/>
      <c r="F365" s="197"/>
      <c r="G365" s="197"/>
      <c r="H365" s="197"/>
      <c r="I365" s="197"/>
      <c r="J365" s="197"/>
      <c r="K365" s="197"/>
    </row>
    <row r="366" spans="1:11">
      <c r="A366" s="195"/>
      <c r="B366" s="195"/>
      <c r="F366" s="197"/>
      <c r="G366" s="197"/>
      <c r="H366" s="197"/>
      <c r="I366" s="197"/>
      <c r="J366" s="197"/>
      <c r="K366" s="197"/>
    </row>
    <row r="367" spans="1:11">
      <c r="A367" s="195"/>
      <c r="B367" s="195"/>
      <c r="F367" s="197"/>
      <c r="G367" s="197"/>
      <c r="H367" s="197"/>
      <c r="I367" s="197"/>
      <c r="J367" s="197"/>
      <c r="K367" s="197"/>
    </row>
    <row r="368" spans="1:11">
      <c r="A368" s="195"/>
      <c r="B368" s="195"/>
      <c r="F368" s="197"/>
      <c r="G368" s="197"/>
      <c r="H368" s="197"/>
      <c r="I368" s="197"/>
      <c r="J368" s="197"/>
      <c r="K368" s="197"/>
    </row>
    <row r="369" spans="1:11">
      <c r="A369" s="195"/>
      <c r="B369" s="195"/>
      <c r="F369" s="197"/>
      <c r="G369" s="197"/>
      <c r="H369" s="197"/>
      <c r="I369" s="197"/>
      <c r="J369" s="197"/>
      <c r="K369" s="197"/>
    </row>
    <row r="370" spans="1:11">
      <c r="A370" s="195"/>
      <c r="B370" s="195"/>
      <c r="F370" s="197"/>
      <c r="G370" s="197"/>
      <c r="H370" s="197"/>
      <c r="I370" s="197"/>
      <c r="J370" s="197"/>
      <c r="K370" s="197"/>
    </row>
    <row r="371" spans="1:11">
      <c r="A371" s="195"/>
      <c r="B371" s="195"/>
      <c r="F371" s="197"/>
      <c r="G371" s="197"/>
      <c r="H371" s="197"/>
      <c r="I371" s="197"/>
      <c r="J371" s="197"/>
      <c r="K371" s="197"/>
    </row>
    <row r="372" spans="1:11">
      <c r="A372" s="195"/>
      <c r="B372" s="195"/>
      <c r="F372" s="197"/>
      <c r="G372" s="197"/>
      <c r="H372" s="197"/>
      <c r="I372" s="197"/>
      <c r="J372" s="197"/>
      <c r="K372" s="197"/>
    </row>
    <row r="373" spans="1:11">
      <c r="A373" s="195"/>
      <c r="B373" s="195"/>
      <c r="F373" s="197"/>
      <c r="G373" s="197"/>
      <c r="H373" s="197"/>
      <c r="I373" s="197"/>
      <c r="J373" s="197"/>
      <c r="K373" s="197"/>
    </row>
    <row r="374" spans="1:11">
      <c r="A374" s="195"/>
      <c r="B374" s="195"/>
      <c r="F374" s="197"/>
      <c r="G374" s="197"/>
      <c r="H374" s="197"/>
      <c r="I374" s="197"/>
      <c r="J374" s="197"/>
      <c r="K374" s="197"/>
    </row>
    <row r="375" spans="1:11">
      <c r="A375" s="195"/>
      <c r="B375" s="195"/>
      <c r="F375" s="197"/>
      <c r="G375" s="197"/>
      <c r="H375" s="197"/>
      <c r="I375" s="197"/>
      <c r="J375" s="197"/>
      <c r="K375" s="197"/>
    </row>
    <row r="376" spans="1:11">
      <c r="A376" s="195"/>
      <c r="B376" s="195"/>
      <c r="F376" s="197"/>
      <c r="G376" s="197"/>
      <c r="H376" s="197"/>
      <c r="I376" s="197"/>
      <c r="J376" s="197"/>
      <c r="K376" s="197"/>
    </row>
    <row r="377" spans="1:11">
      <c r="A377" s="195"/>
      <c r="B377" s="195"/>
      <c r="F377" s="197"/>
      <c r="G377" s="197"/>
      <c r="H377" s="197"/>
      <c r="I377" s="197"/>
      <c r="J377" s="197"/>
      <c r="K377" s="197"/>
    </row>
    <row r="378" spans="1:11">
      <c r="A378" s="195"/>
      <c r="B378" s="195"/>
      <c r="F378" s="197"/>
      <c r="G378" s="197"/>
      <c r="H378" s="197"/>
      <c r="I378" s="197"/>
      <c r="J378" s="197"/>
      <c r="K378" s="197"/>
    </row>
    <row r="379" spans="1:11">
      <c r="A379" s="195"/>
      <c r="B379" s="195"/>
      <c r="F379" s="197"/>
      <c r="G379" s="197"/>
      <c r="H379" s="197"/>
      <c r="I379" s="197"/>
      <c r="J379" s="197"/>
      <c r="K379" s="197"/>
    </row>
    <row r="380" spans="1:11">
      <c r="A380" s="195"/>
      <c r="B380" s="195"/>
      <c r="F380" s="197"/>
      <c r="G380" s="197"/>
      <c r="H380" s="197"/>
      <c r="I380" s="197"/>
      <c r="J380" s="197"/>
      <c r="K380" s="197"/>
    </row>
    <row r="381" spans="1:11">
      <c r="A381" s="195"/>
      <c r="B381" s="195"/>
      <c r="F381" s="197"/>
      <c r="G381" s="197"/>
      <c r="H381" s="197"/>
      <c r="I381" s="197"/>
      <c r="J381" s="197"/>
      <c r="K381" s="197"/>
    </row>
    <row r="382" spans="1:11">
      <c r="A382" s="195"/>
      <c r="B382" s="195"/>
      <c r="F382" s="197"/>
      <c r="G382" s="197"/>
      <c r="H382" s="197"/>
      <c r="I382" s="197"/>
      <c r="J382" s="197"/>
      <c r="K382" s="197"/>
    </row>
    <row r="383" spans="1:11">
      <c r="A383" s="195"/>
      <c r="B383" s="195"/>
      <c r="F383" s="197"/>
      <c r="G383" s="197"/>
      <c r="H383" s="197"/>
      <c r="I383" s="197"/>
      <c r="J383" s="197"/>
      <c r="K383" s="197"/>
    </row>
    <row r="384" spans="1:11">
      <c r="A384" s="195"/>
      <c r="B384" s="195"/>
      <c r="F384" s="197"/>
      <c r="G384" s="197"/>
      <c r="H384" s="197"/>
      <c r="I384" s="197"/>
      <c r="J384" s="197"/>
      <c r="K384" s="197"/>
    </row>
    <row r="385" spans="1:11">
      <c r="A385" s="195"/>
      <c r="B385" s="195"/>
      <c r="F385" s="197"/>
      <c r="G385" s="197"/>
      <c r="H385" s="197"/>
      <c r="I385" s="197"/>
      <c r="J385" s="197"/>
      <c r="K385" s="197"/>
    </row>
    <row r="386" spans="1:11">
      <c r="A386" s="195"/>
      <c r="B386" s="195"/>
      <c r="F386" s="197"/>
      <c r="G386" s="197"/>
      <c r="H386" s="197"/>
      <c r="I386" s="197"/>
      <c r="J386" s="197"/>
      <c r="K386" s="197"/>
    </row>
    <row r="387" spans="1:11">
      <c r="A387" s="195"/>
      <c r="B387" s="195"/>
      <c r="F387" s="197"/>
      <c r="G387" s="197"/>
      <c r="H387" s="197"/>
      <c r="I387" s="197"/>
      <c r="J387" s="197"/>
      <c r="K387" s="197"/>
    </row>
    <row r="388" spans="1:11">
      <c r="A388" s="195"/>
      <c r="B388" s="195"/>
      <c r="F388" s="197"/>
      <c r="G388" s="197"/>
      <c r="H388" s="197"/>
      <c r="I388" s="197"/>
      <c r="J388" s="197"/>
      <c r="K388" s="197"/>
    </row>
    <row r="389" spans="1:11">
      <c r="A389" s="195"/>
      <c r="B389" s="195"/>
      <c r="F389" s="197"/>
      <c r="G389" s="197"/>
      <c r="H389" s="197"/>
      <c r="I389" s="197"/>
      <c r="J389" s="197"/>
      <c r="K389" s="197"/>
    </row>
    <row r="390" spans="1:11">
      <c r="A390" s="195"/>
      <c r="B390" s="195"/>
      <c r="F390" s="197"/>
      <c r="G390" s="197"/>
      <c r="H390" s="197"/>
      <c r="I390" s="197"/>
      <c r="J390" s="197"/>
      <c r="K390" s="197"/>
    </row>
    <row r="391" spans="1:11">
      <c r="A391" s="195"/>
      <c r="B391" s="195"/>
      <c r="F391" s="197"/>
      <c r="G391" s="197"/>
      <c r="H391" s="197"/>
      <c r="I391" s="197"/>
      <c r="J391" s="197"/>
      <c r="K391" s="197"/>
    </row>
    <row r="392" spans="1:11">
      <c r="A392" s="195"/>
      <c r="B392" s="195"/>
      <c r="F392" s="197"/>
      <c r="G392" s="197"/>
      <c r="H392" s="197"/>
      <c r="I392" s="197"/>
      <c r="J392" s="197"/>
      <c r="K392" s="197"/>
    </row>
    <row r="393" spans="1:11">
      <c r="A393" s="195"/>
      <c r="B393" s="195"/>
      <c r="F393" s="197"/>
      <c r="G393" s="197"/>
      <c r="H393" s="197"/>
      <c r="I393" s="197"/>
      <c r="J393" s="197"/>
      <c r="K393" s="197"/>
    </row>
    <row r="394" spans="1:11">
      <c r="A394" s="195"/>
      <c r="B394" s="195"/>
      <c r="F394" s="197"/>
      <c r="G394" s="197"/>
      <c r="H394" s="197"/>
      <c r="I394" s="197"/>
      <c r="J394" s="197"/>
      <c r="K394" s="197"/>
    </row>
    <row r="395" spans="1:11">
      <c r="A395" s="195"/>
      <c r="B395" s="195"/>
      <c r="F395" s="197"/>
      <c r="G395" s="197"/>
      <c r="H395" s="197"/>
      <c r="I395" s="197"/>
      <c r="J395" s="197"/>
      <c r="K395" s="197"/>
    </row>
    <row r="396" spans="1:11">
      <c r="A396" s="195"/>
      <c r="B396" s="195"/>
      <c r="F396" s="197"/>
      <c r="G396" s="197"/>
      <c r="H396" s="197"/>
      <c r="I396" s="197"/>
      <c r="J396" s="197"/>
      <c r="K396" s="197"/>
    </row>
    <row r="397" spans="1:11">
      <c r="A397" s="195"/>
      <c r="B397" s="195"/>
      <c r="F397" s="197"/>
      <c r="G397" s="197"/>
      <c r="H397" s="197"/>
      <c r="I397" s="197"/>
      <c r="J397" s="197"/>
      <c r="K397" s="197"/>
    </row>
    <row r="398" spans="1:11">
      <c r="A398" s="195"/>
      <c r="B398" s="195"/>
      <c r="F398" s="197"/>
      <c r="G398" s="197"/>
      <c r="H398" s="197"/>
      <c r="I398" s="197"/>
      <c r="J398" s="197"/>
      <c r="K398" s="197"/>
    </row>
    <row r="399" spans="1:11">
      <c r="A399" s="195"/>
      <c r="B399" s="195"/>
      <c r="F399" s="197"/>
      <c r="G399" s="197"/>
      <c r="H399" s="197"/>
      <c r="I399" s="197"/>
      <c r="J399" s="197"/>
      <c r="K399" s="197"/>
    </row>
    <row r="400" spans="1:11">
      <c r="A400" s="195"/>
      <c r="B400" s="195"/>
      <c r="F400" s="197"/>
      <c r="G400" s="197"/>
      <c r="H400" s="197"/>
      <c r="I400" s="197"/>
      <c r="J400" s="197"/>
      <c r="K400" s="197"/>
    </row>
    <row r="401" spans="1:11">
      <c r="A401" s="195"/>
      <c r="B401" s="195"/>
      <c r="F401" s="197"/>
      <c r="G401" s="197"/>
      <c r="H401" s="197"/>
      <c r="I401" s="197"/>
      <c r="J401" s="197"/>
      <c r="K401" s="197"/>
    </row>
    <row r="402" spans="1:11">
      <c r="A402" s="195"/>
      <c r="B402" s="195"/>
      <c r="F402" s="197"/>
      <c r="G402" s="197"/>
      <c r="H402" s="197"/>
      <c r="I402" s="197"/>
      <c r="J402" s="197"/>
      <c r="K402" s="197"/>
    </row>
    <row r="403" spans="1:11">
      <c r="A403" s="195"/>
      <c r="B403" s="195"/>
      <c r="F403" s="197"/>
      <c r="G403" s="197"/>
      <c r="H403" s="197"/>
      <c r="I403" s="197"/>
      <c r="J403" s="197"/>
      <c r="K403" s="197"/>
    </row>
    <row r="404" spans="1:11">
      <c r="A404" s="195"/>
      <c r="B404" s="195"/>
      <c r="F404" s="197"/>
      <c r="G404" s="197"/>
      <c r="H404" s="197"/>
      <c r="I404" s="197"/>
      <c r="J404" s="197"/>
      <c r="K404" s="197"/>
    </row>
    <row r="405" spans="1:11">
      <c r="A405" s="195"/>
      <c r="B405" s="195"/>
      <c r="F405" s="197"/>
      <c r="G405" s="197"/>
      <c r="H405" s="197"/>
      <c r="I405" s="197"/>
      <c r="J405" s="197"/>
      <c r="K405" s="197"/>
    </row>
    <row r="406" spans="1:11">
      <c r="A406" s="195"/>
      <c r="B406" s="195"/>
      <c r="F406" s="197"/>
      <c r="G406" s="197"/>
      <c r="H406" s="197"/>
      <c r="I406" s="197"/>
      <c r="J406" s="197"/>
      <c r="K406" s="197"/>
    </row>
    <row r="407" spans="1:11">
      <c r="A407" s="195"/>
      <c r="B407" s="195"/>
      <c r="F407" s="197"/>
      <c r="G407" s="197"/>
      <c r="H407" s="197"/>
      <c r="I407" s="197"/>
      <c r="J407" s="197"/>
      <c r="K407" s="197"/>
    </row>
    <row r="408" spans="1:11">
      <c r="A408" s="195"/>
      <c r="B408" s="195"/>
      <c r="F408" s="197"/>
      <c r="G408" s="197"/>
      <c r="H408" s="197"/>
      <c r="I408" s="197"/>
      <c r="J408" s="197"/>
      <c r="K408" s="197"/>
    </row>
    <row r="409" spans="1:11">
      <c r="A409" s="195"/>
      <c r="B409" s="195"/>
      <c r="F409" s="197"/>
      <c r="G409" s="197"/>
      <c r="H409" s="197"/>
      <c r="I409" s="197"/>
      <c r="J409" s="197"/>
      <c r="K409" s="197"/>
    </row>
    <row r="410" spans="1:11">
      <c r="A410" s="195"/>
      <c r="B410" s="195"/>
      <c r="F410" s="197"/>
      <c r="G410" s="197"/>
      <c r="H410" s="197"/>
      <c r="I410" s="197"/>
      <c r="J410" s="197"/>
      <c r="K410" s="197"/>
    </row>
    <row r="411" spans="1:11">
      <c r="A411" s="195"/>
      <c r="B411" s="195"/>
      <c r="F411" s="197"/>
      <c r="G411" s="197"/>
      <c r="H411" s="197"/>
      <c r="I411" s="197"/>
      <c r="J411" s="197"/>
      <c r="K411" s="197"/>
    </row>
    <row r="412" spans="1:11">
      <c r="A412" s="195"/>
      <c r="B412" s="195"/>
      <c r="F412" s="197"/>
      <c r="G412" s="197"/>
      <c r="H412" s="197"/>
      <c r="I412" s="197"/>
      <c r="J412" s="197"/>
      <c r="K412" s="197"/>
    </row>
    <row r="413" spans="1:11">
      <c r="A413" s="195"/>
      <c r="B413" s="195"/>
      <c r="F413" s="197"/>
      <c r="G413" s="197"/>
      <c r="H413" s="197"/>
      <c r="I413" s="197"/>
      <c r="J413" s="197"/>
      <c r="K413" s="197"/>
    </row>
    <row r="414" spans="1:11">
      <c r="A414" s="195"/>
      <c r="B414" s="195"/>
      <c r="F414" s="197"/>
      <c r="G414" s="197"/>
      <c r="H414" s="197"/>
      <c r="I414" s="197"/>
      <c r="J414" s="197"/>
      <c r="K414" s="197"/>
    </row>
    <row r="415" spans="1:11">
      <c r="A415" s="195"/>
      <c r="B415" s="195"/>
      <c r="F415" s="197"/>
      <c r="G415" s="197"/>
      <c r="H415" s="197"/>
      <c r="I415" s="197"/>
      <c r="J415" s="197"/>
      <c r="K415" s="197"/>
    </row>
    <row r="416" spans="1:11">
      <c r="A416" s="195"/>
      <c r="B416" s="195"/>
      <c r="F416" s="197"/>
      <c r="G416" s="197"/>
      <c r="H416" s="197"/>
      <c r="I416" s="197"/>
      <c r="J416" s="197"/>
      <c r="K416" s="197"/>
    </row>
    <row r="417" spans="1:11">
      <c r="A417" s="195"/>
      <c r="B417" s="195"/>
      <c r="F417" s="197"/>
      <c r="G417" s="197"/>
      <c r="H417" s="197"/>
      <c r="I417" s="197"/>
      <c r="J417" s="197"/>
      <c r="K417" s="197"/>
    </row>
    <row r="418" spans="1:11">
      <c r="A418" s="195"/>
      <c r="B418" s="195"/>
      <c r="F418" s="197"/>
      <c r="G418" s="197"/>
      <c r="H418" s="197"/>
      <c r="I418" s="197"/>
      <c r="J418" s="197"/>
      <c r="K418" s="197"/>
    </row>
    <row r="419" spans="1:11">
      <c r="A419" s="195"/>
      <c r="B419" s="195"/>
      <c r="F419" s="197"/>
      <c r="G419" s="197"/>
      <c r="H419" s="197"/>
      <c r="I419" s="197"/>
      <c r="J419" s="197"/>
      <c r="K419" s="197"/>
    </row>
    <row r="420" spans="1:11">
      <c r="A420" s="195"/>
      <c r="B420" s="195"/>
      <c r="F420" s="197"/>
      <c r="G420" s="197"/>
      <c r="H420" s="197"/>
      <c r="I420" s="197"/>
      <c r="J420" s="197"/>
      <c r="K420" s="197"/>
    </row>
    <row r="421" spans="1:11">
      <c r="A421" s="195"/>
      <c r="B421" s="195"/>
      <c r="F421" s="197"/>
      <c r="G421" s="197"/>
      <c r="H421" s="197"/>
      <c r="I421" s="197"/>
      <c r="J421" s="197"/>
      <c r="K421" s="197"/>
    </row>
    <row r="422" spans="1:11">
      <c r="A422" s="195"/>
      <c r="B422" s="195"/>
      <c r="F422" s="197"/>
      <c r="G422" s="197"/>
      <c r="H422" s="197"/>
      <c r="I422" s="197"/>
      <c r="J422" s="197"/>
      <c r="K422" s="197"/>
    </row>
    <row r="423" spans="1:11">
      <c r="A423" s="195"/>
      <c r="B423" s="195"/>
      <c r="F423" s="197"/>
      <c r="G423" s="197"/>
      <c r="H423" s="197"/>
      <c r="I423" s="197"/>
      <c r="J423" s="197"/>
      <c r="K423" s="197"/>
    </row>
    <row r="424" spans="1:11">
      <c r="A424" s="195"/>
      <c r="B424" s="195"/>
      <c r="F424" s="197"/>
      <c r="G424" s="197"/>
      <c r="H424" s="197"/>
      <c r="I424" s="197"/>
      <c r="J424" s="197"/>
      <c r="K424" s="197"/>
    </row>
    <row r="425" spans="1:11">
      <c r="A425" s="195"/>
      <c r="B425" s="195"/>
      <c r="F425" s="197"/>
      <c r="G425" s="197"/>
      <c r="H425" s="197"/>
      <c r="I425" s="197"/>
      <c r="J425" s="197"/>
      <c r="K425" s="197"/>
    </row>
    <row r="426" spans="1:11">
      <c r="A426" s="195"/>
      <c r="B426" s="195"/>
      <c r="F426" s="197"/>
      <c r="G426" s="197"/>
      <c r="H426" s="197"/>
      <c r="I426" s="197"/>
      <c r="J426" s="197"/>
      <c r="K426" s="197"/>
    </row>
    <row r="427" spans="1:11">
      <c r="A427" s="195"/>
      <c r="B427" s="195"/>
      <c r="F427" s="197"/>
      <c r="G427" s="197"/>
      <c r="H427" s="197"/>
      <c r="I427" s="197"/>
      <c r="J427" s="197"/>
      <c r="K427" s="197"/>
    </row>
    <row r="428" spans="1:11">
      <c r="A428" s="195"/>
      <c r="B428" s="195"/>
      <c r="F428" s="197"/>
      <c r="G428" s="197"/>
      <c r="H428" s="197"/>
      <c r="I428" s="197"/>
      <c r="J428" s="197"/>
      <c r="K428" s="197"/>
    </row>
    <row r="429" spans="1:11">
      <c r="A429" s="195"/>
      <c r="B429" s="195"/>
      <c r="F429" s="197"/>
      <c r="G429" s="197"/>
      <c r="H429" s="197"/>
      <c r="I429" s="197"/>
      <c r="J429" s="197"/>
      <c r="K429" s="197"/>
    </row>
    <row r="430" spans="1:11">
      <c r="A430" s="195"/>
      <c r="B430" s="195"/>
      <c r="F430" s="197"/>
      <c r="G430" s="197"/>
      <c r="H430" s="197"/>
      <c r="I430" s="197"/>
      <c r="J430" s="197"/>
      <c r="K430" s="197"/>
    </row>
    <row r="431" spans="1:11">
      <c r="A431" s="195"/>
      <c r="B431" s="195"/>
      <c r="F431" s="197"/>
      <c r="G431" s="197"/>
      <c r="H431" s="197"/>
      <c r="I431" s="197"/>
      <c r="J431" s="197"/>
      <c r="K431" s="197"/>
    </row>
    <row r="432" spans="1:11">
      <c r="A432" s="195"/>
      <c r="B432" s="195"/>
      <c r="F432" s="197"/>
      <c r="G432" s="197"/>
      <c r="H432" s="197"/>
      <c r="I432" s="197"/>
      <c r="J432" s="197"/>
      <c r="K432" s="197"/>
    </row>
    <row r="433" spans="1:11">
      <c r="A433" s="195"/>
      <c r="B433" s="195"/>
      <c r="F433" s="197"/>
      <c r="G433" s="197"/>
      <c r="H433" s="197"/>
      <c r="I433" s="197"/>
      <c r="J433" s="197"/>
      <c r="K433" s="197"/>
    </row>
    <row r="434" spans="1:11">
      <c r="A434" s="195"/>
      <c r="B434" s="195"/>
      <c r="F434" s="197"/>
      <c r="G434" s="197"/>
      <c r="H434" s="197"/>
      <c r="I434" s="197"/>
      <c r="J434" s="197"/>
      <c r="K434" s="197"/>
    </row>
    <row r="435" spans="1:11">
      <c r="A435" s="195"/>
      <c r="B435" s="195"/>
      <c r="F435" s="197"/>
      <c r="G435" s="197"/>
      <c r="H435" s="197"/>
      <c r="I435" s="197"/>
      <c r="J435" s="197"/>
      <c r="K435" s="197"/>
    </row>
    <row r="436" spans="1:11">
      <c r="A436" s="195"/>
      <c r="B436" s="195"/>
      <c r="F436" s="197"/>
      <c r="G436" s="197"/>
      <c r="H436" s="197"/>
      <c r="I436" s="197"/>
      <c r="J436" s="197"/>
      <c r="K436" s="197"/>
    </row>
    <row r="437" spans="1:11">
      <c r="A437" s="195"/>
      <c r="B437" s="195"/>
      <c r="F437" s="197"/>
      <c r="G437" s="197"/>
      <c r="H437" s="197"/>
      <c r="I437" s="197"/>
      <c r="J437" s="197"/>
      <c r="K437" s="197"/>
    </row>
    <row r="438" spans="1:11">
      <c r="A438" s="195"/>
      <c r="B438" s="195"/>
      <c r="F438" s="197"/>
      <c r="G438" s="197"/>
      <c r="H438" s="197"/>
      <c r="I438" s="197"/>
      <c r="J438" s="197"/>
      <c r="K438" s="197"/>
    </row>
    <row r="439" spans="1:11">
      <c r="A439" s="195"/>
      <c r="B439" s="195"/>
      <c r="F439" s="197"/>
      <c r="G439" s="197"/>
      <c r="H439" s="197"/>
      <c r="I439" s="197"/>
      <c r="J439" s="197"/>
      <c r="K439" s="197"/>
    </row>
    <row r="440" spans="1:11">
      <c r="A440" s="195"/>
      <c r="B440" s="195"/>
      <c r="F440" s="197"/>
      <c r="G440" s="197"/>
      <c r="H440" s="197"/>
      <c r="I440" s="197"/>
      <c r="J440" s="197"/>
      <c r="K440" s="197"/>
    </row>
    <row r="441" spans="1:11">
      <c r="A441" s="195"/>
      <c r="B441" s="195"/>
      <c r="F441" s="197"/>
      <c r="G441" s="197"/>
      <c r="H441" s="197"/>
      <c r="I441" s="197"/>
      <c r="J441" s="197"/>
      <c r="K441" s="197"/>
    </row>
    <row r="442" spans="1:11">
      <c r="A442" s="195"/>
      <c r="B442" s="195"/>
      <c r="F442" s="197"/>
      <c r="G442" s="197"/>
      <c r="H442" s="197"/>
      <c r="I442" s="197"/>
      <c r="J442" s="197"/>
      <c r="K442" s="197"/>
    </row>
    <row r="443" spans="1:11">
      <c r="A443" s="195"/>
      <c r="B443" s="195"/>
      <c r="F443" s="197"/>
      <c r="G443" s="197"/>
      <c r="H443" s="197"/>
      <c r="I443" s="197"/>
      <c r="J443" s="197"/>
      <c r="K443" s="197"/>
    </row>
    <row r="444" spans="1:11">
      <c r="A444" s="195"/>
      <c r="B444" s="195"/>
      <c r="F444" s="197"/>
      <c r="G444" s="197"/>
      <c r="H444" s="197"/>
      <c r="I444" s="197"/>
      <c r="J444" s="197"/>
      <c r="K444" s="197"/>
    </row>
    <row r="445" spans="1:11">
      <c r="A445" s="195"/>
      <c r="B445" s="195"/>
      <c r="F445" s="197"/>
      <c r="G445" s="197"/>
      <c r="H445" s="197"/>
      <c r="I445" s="197"/>
      <c r="J445" s="197"/>
      <c r="K445" s="197"/>
    </row>
    <row r="446" spans="1:11">
      <c r="A446" s="195"/>
      <c r="B446" s="195"/>
      <c r="F446" s="197"/>
      <c r="G446" s="197"/>
      <c r="H446" s="197"/>
      <c r="I446" s="197"/>
      <c r="J446" s="197"/>
      <c r="K446" s="197"/>
    </row>
    <row r="447" spans="1:11">
      <c r="A447" s="195"/>
      <c r="B447" s="195"/>
      <c r="F447" s="197"/>
      <c r="G447" s="197"/>
      <c r="H447" s="197"/>
      <c r="I447" s="197"/>
      <c r="J447" s="197"/>
      <c r="K447" s="197"/>
    </row>
    <row r="448" spans="1:11">
      <c r="A448" s="195"/>
      <c r="B448" s="195"/>
      <c r="F448" s="197"/>
      <c r="G448" s="197"/>
      <c r="H448" s="197"/>
      <c r="I448" s="197"/>
      <c r="J448" s="197"/>
      <c r="K448" s="197"/>
    </row>
    <row r="449" spans="1:11">
      <c r="A449" s="195"/>
      <c r="B449" s="195"/>
      <c r="F449" s="197"/>
      <c r="G449" s="197"/>
      <c r="H449" s="197"/>
      <c r="I449" s="197"/>
      <c r="J449" s="197"/>
      <c r="K449" s="197"/>
    </row>
    <row r="450" spans="1:11">
      <c r="A450" s="195"/>
      <c r="B450" s="195"/>
      <c r="F450" s="197"/>
      <c r="G450" s="197"/>
      <c r="H450" s="197"/>
      <c r="I450" s="197"/>
      <c r="J450" s="197"/>
      <c r="K450" s="197"/>
    </row>
    <row r="451" spans="1:11">
      <c r="A451" s="195"/>
      <c r="B451" s="195"/>
      <c r="F451" s="197"/>
      <c r="G451" s="197"/>
      <c r="H451" s="197"/>
      <c r="I451" s="197"/>
      <c r="J451" s="197"/>
      <c r="K451" s="197"/>
    </row>
    <row r="452" spans="1:11">
      <c r="A452" s="195"/>
      <c r="B452" s="195"/>
      <c r="F452" s="197"/>
      <c r="G452" s="197"/>
      <c r="H452" s="197"/>
      <c r="I452" s="197"/>
      <c r="J452" s="197"/>
      <c r="K452" s="197"/>
    </row>
    <row r="453" spans="1:11">
      <c r="A453" s="195"/>
      <c r="B453" s="195"/>
      <c r="F453" s="197"/>
      <c r="G453" s="197"/>
      <c r="H453" s="197"/>
      <c r="I453" s="197"/>
      <c r="J453" s="197"/>
      <c r="K453" s="197"/>
    </row>
    <row r="454" spans="1:11">
      <c r="A454" s="195"/>
      <c r="B454" s="195"/>
      <c r="F454" s="197"/>
      <c r="G454" s="197"/>
      <c r="H454" s="197"/>
      <c r="I454" s="197"/>
      <c r="J454" s="197"/>
      <c r="K454" s="197"/>
    </row>
    <row r="455" spans="1:11">
      <c r="A455" s="195"/>
      <c r="B455" s="195"/>
      <c r="F455" s="197"/>
      <c r="G455" s="197"/>
      <c r="H455" s="197"/>
      <c r="I455" s="197"/>
      <c r="J455" s="197"/>
      <c r="K455" s="197"/>
    </row>
    <row r="456" spans="1:11">
      <c r="A456" s="195"/>
      <c r="B456" s="195"/>
      <c r="F456" s="197"/>
      <c r="G456" s="197"/>
      <c r="H456" s="197"/>
      <c r="I456" s="197"/>
      <c r="J456" s="197"/>
      <c r="K456" s="197"/>
    </row>
    <row r="457" spans="1:11">
      <c r="A457" s="195"/>
      <c r="B457" s="195"/>
      <c r="F457" s="197"/>
      <c r="G457" s="197"/>
      <c r="H457" s="197"/>
      <c r="I457" s="197"/>
      <c r="J457" s="197"/>
      <c r="K457" s="197"/>
    </row>
    <row r="458" spans="1:11">
      <c r="A458" s="195"/>
      <c r="B458" s="195"/>
      <c r="F458" s="197"/>
      <c r="G458" s="197"/>
      <c r="H458" s="197"/>
      <c r="I458" s="197"/>
      <c r="J458" s="197"/>
      <c r="K458" s="197"/>
    </row>
    <row r="459" spans="1:11">
      <c r="A459" s="195"/>
      <c r="B459" s="195"/>
      <c r="F459" s="197"/>
      <c r="G459" s="197"/>
      <c r="H459" s="197"/>
      <c r="I459" s="197"/>
      <c r="J459" s="197"/>
      <c r="K459" s="197"/>
    </row>
    <row r="460" spans="1:11">
      <c r="A460" s="195"/>
      <c r="B460" s="195"/>
      <c r="F460" s="197"/>
      <c r="G460" s="197"/>
      <c r="H460" s="197"/>
      <c r="I460" s="197"/>
      <c r="J460" s="197"/>
      <c r="K460" s="197"/>
    </row>
    <row r="461" spans="1:11">
      <c r="A461" s="195"/>
      <c r="B461" s="195"/>
      <c r="F461" s="197"/>
      <c r="G461" s="197"/>
      <c r="H461" s="197"/>
      <c r="I461" s="197"/>
      <c r="J461" s="197"/>
      <c r="K461" s="197"/>
    </row>
    <row r="462" spans="1:11">
      <c r="A462" s="195"/>
      <c r="B462" s="195"/>
      <c r="F462" s="197"/>
      <c r="G462" s="197"/>
      <c r="H462" s="197"/>
      <c r="I462" s="197"/>
      <c r="J462" s="197"/>
      <c r="K462" s="197"/>
    </row>
    <row r="463" spans="1:11">
      <c r="A463" s="195"/>
      <c r="B463" s="195"/>
      <c r="F463" s="197"/>
      <c r="G463" s="197"/>
      <c r="H463" s="197"/>
      <c r="I463" s="197"/>
      <c r="J463" s="197"/>
      <c r="K463" s="197"/>
    </row>
    <row r="464" spans="1:11">
      <c r="A464" s="195"/>
      <c r="B464" s="195"/>
      <c r="F464" s="197"/>
      <c r="G464" s="197"/>
      <c r="H464" s="197"/>
      <c r="I464" s="197"/>
      <c r="J464" s="197"/>
      <c r="K464" s="197"/>
    </row>
    <row r="465" spans="1:11">
      <c r="A465" s="195"/>
      <c r="B465" s="195"/>
      <c r="F465" s="197"/>
      <c r="G465" s="197"/>
      <c r="H465" s="197"/>
      <c r="I465" s="197"/>
      <c r="J465" s="197"/>
      <c r="K465" s="197"/>
    </row>
    <row r="466" spans="1:11">
      <c r="A466" s="195"/>
      <c r="B466" s="195"/>
      <c r="F466" s="197"/>
      <c r="G466" s="197"/>
      <c r="H466" s="197"/>
      <c r="I466" s="197"/>
      <c r="J466" s="197"/>
      <c r="K466" s="197"/>
    </row>
    <row r="467" spans="1:11">
      <c r="A467" s="195"/>
      <c r="B467" s="195"/>
      <c r="F467" s="197"/>
      <c r="G467" s="197"/>
      <c r="H467" s="197"/>
      <c r="I467" s="197"/>
      <c r="J467" s="197"/>
      <c r="K467" s="197"/>
    </row>
    <row r="468" spans="1:11">
      <c r="A468" s="195"/>
      <c r="B468" s="195"/>
      <c r="F468" s="197"/>
      <c r="G468" s="197"/>
      <c r="H468" s="197"/>
      <c r="I468" s="197"/>
      <c r="J468" s="197"/>
      <c r="K468" s="197"/>
    </row>
    <row r="469" spans="1:11">
      <c r="A469" s="195"/>
      <c r="B469" s="195"/>
      <c r="F469" s="197"/>
      <c r="G469" s="197"/>
      <c r="H469" s="197"/>
      <c r="I469" s="197"/>
      <c r="J469" s="197"/>
      <c r="K469" s="197"/>
    </row>
    <row r="470" spans="1:11">
      <c r="A470" s="195"/>
      <c r="B470" s="195"/>
      <c r="F470" s="197"/>
      <c r="G470" s="197"/>
      <c r="H470" s="197"/>
      <c r="I470" s="197"/>
      <c r="J470" s="197"/>
      <c r="K470" s="197"/>
    </row>
    <row r="471" spans="1:11">
      <c r="A471" s="195"/>
      <c r="B471" s="195"/>
      <c r="F471" s="197"/>
      <c r="G471" s="197"/>
      <c r="H471" s="197"/>
      <c r="I471" s="197"/>
      <c r="J471" s="197"/>
      <c r="K471" s="197"/>
    </row>
    <row r="472" spans="1:11">
      <c r="A472" s="195"/>
      <c r="B472" s="195"/>
      <c r="F472" s="197"/>
      <c r="G472" s="197"/>
      <c r="H472" s="197"/>
      <c r="I472" s="197"/>
      <c r="J472" s="197"/>
      <c r="K472" s="197"/>
    </row>
    <row r="473" spans="1:11">
      <c r="A473" s="195"/>
      <c r="B473" s="195"/>
      <c r="F473" s="197"/>
      <c r="G473" s="197"/>
      <c r="H473" s="197"/>
      <c r="I473" s="197"/>
      <c r="J473" s="197"/>
      <c r="K473" s="197"/>
    </row>
    <row r="474" spans="1:11">
      <c r="A474" s="195"/>
      <c r="B474" s="195"/>
      <c r="F474" s="197"/>
      <c r="G474" s="197"/>
      <c r="H474" s="197"/>
      <c r="I474" s="197"/>
      <c r="J474" s="197"/>
      <c r="K474" s="197"/>
    </row>
    <row r="475" spans="1:11">
      <c r="A475" s="195"/>
      <c r="B475" s="195"/>
      <c r="F475" s="197"/>
      <c r="G475" s="197"/>
      <c r="H475" s="197"/>
      <c r="I475" s="197"/>
      <c r="J475" s="197"/>
      <c r="K475" s="197"/>
    </row>
    <row r="476" spans="1:11">
      <c r="A476" s="195"/>
      <c r="B476" s="195"/>
      <c r="F476" s="197"/>
      <c r="G476" s="197"/>
      <c r="H476" s="197"/>
      <c r="I476" s="197"/>
      <c r="J476" s="197"/>
      <c r="K476" s="197"/>
    </row>
    <row r="477" spans="1:11">
      <c r="A477" s="195"/>
      <c r="B477" s="195"/>
      <c r="F477" s="197"/>
      <c r="G477" s="197"/>
      <c r="H477" s="197"/>
      <c r="I477" s="197"/>
      <c r="J477" s="197"/>
      <c r="K477" s="197"/>
    </row>
    <row r="478" spans="1:11">
      <c r="A478" s="195"/>
      <c r="B478" s="195"/>
      <c r="F478" s="197"/>
      <c r="G478" s="197"/>
      <c r="H478" s="197"/>
      <c r="I478" s="197"/>
      <c r="J478" s="197"/>
      <c r="K478" s="197"/>
    </row>
    <row r="479" spans="1:11">
      <c r="A479" s="195"/>
      <c r="B479" s="195"/>
      <c r="F479" s="197"/>
      <c r="G479" s="197"/>
      <c r="H479" s="197"/>
      <c r="I479" s="197"/>
      <c r="J479" s="197"/>
      <c r="K479" s="197"/>
    </row>
    <row r="480" spans="1:11">
      <c r="A480" s="195"/>
      <c r="B480" s="195"/>
      <c r="F480" s="197"/>
      <c r="G480" s="197"/>
      <c r="H480" s="197"/>
      <c r="I480" s="197"/>
      <c r="J480" s="197"/>
      <c r="K480" s="197"/>
    </row>
    <row r="481" spans="1:11">
      <c r="A481" s="195"/>
      <c r="B481" s="195"/>
      <c r="F481" s="197"/>
      <c r="G481" s="197"/>
      <c r="H481" s="197"/>
      <c r="I481" s="197"/>
      <c r="J481" s="197"/>
      <c r="K481" s="197"/>
    </row>
    <row r="482" spans="1:11">
      <c r="A482" s="195"/>
      <c r="B482" s="195"/>
      <c r="F482" s="197"/>
      <c r="G482" s="197"/>
      <c r="H482" s="197"/>
      <c r="I482" s="197"/>
      <c r="J482" s="197"/>
      <c r="K482" s="197"/>
    </row>
    <row r="483" spans="1:11">
      <c r="A483" s="195"/>
      <c r="B483" s="195"/>
      <c r="F483" s="197"/>
      <c r="G483" s="197"/>
      <c r="H483" s="197"/>
      <c r="I483" s="197"/>
      <c r="J483" s="197"/>
      <c r="K483" s="197"/>
    </row>
    <row r="484" spans="1:11">
      <c r="A484" s="195"/>
      <c r="B484" s="195"/>
      <c r="F484" s="197"/>
      <c r="G484" s="197"/>
      <c r="H484" s="197"/>
      <c r="I484" s="197"/>
      <c r="J484" s="197"/>
      <c r="K484" s="197"/>
    </row>
    <row r="485" spans="1:11">
      <c r="A485" s="195"/>
      <c r="B485" s="195"/>
      <c r="F485" s="197"/>
      <c r="G485" s="197"/>
      <c r="H485" s="197"/>
      <c r="I485" s="197"/>
      <c r="J485" s="197"/>
      <c r="K485" s="197"/>
    </row>
    <row r="486" spans="1:11">
      <c r="A486" s="195"/>
      <c r="B486" s="195"/>
      <c r="F486" s="197"/>
      <c r="G486" s="197"/>
      <c r="H486" s="197"/>
      <c r="I486" s="197"/>
      <c r="J486" s="197"/>
      <c r="K486" s="197"/>
    </row>
    <row r="487" spans="1:11">
      <c r="A487" s="195"/>
      <c r="B487" s="195"/>
      <c r="F487" s="197"/>
      <c r="G487" s="197"/>
      <c r="H487" s="197"/>
      <c r="I487" s="197"/>
      <c r="J487" s="197"/>
      <c r="K487" s="197"/>
    </row>
    <row r="488" spans="1:11">
      <c r="A488" s="195"/>
      <c r="B488" s="195"/>
      <c r="F488" s="197"/>
      <c r="G488" s="197"/>
      <c r="H488" s="197"/>
      <c r="I488" s="197"/>
      <c r="J488" s="197"/>
      <c r="K488" s="197"/>
    </row>
    <row r="489" spans="1:11">
      <c r="A489" s="195"/>
      <c r="B489" s="195"/>
      <c r="F489" s="197"/>
      <c r="G489" s="197"/>
      <c r="H489" s="197"/>
      <c r="I489" s="197"/>
      <c r="J489" s="197"/>
      <c r="K489" s="197"/>
    </row>
    <row r="490" spans="1:11">
      <c r="A490" s="195"/>
      <c r="B490" s="195"/>
      <c r="F490" s="197"/>
      <c r="G490" s="197"/>
      <c r="H490" s="197"/>
      <c r="I490" s="197"/>
      <c r="J490" s="197"/>
      <c r="K490" s="197"/>
    </row>
    <row r="491" spans="1:11">
      <c r="A491" s="195"/>
      <c r="B491" s="195"/>
      <c r="F491" s="197"/>
      <c r="G491" s="197"/>
      <c r="H491" s="197"/>
      <c r="I491" s="197"/>
      <c r="J491" s="197"/>
      <c r="K491" s="197"/>
    </row>
    <row r="492" spans="1:11">
      <c r="A492" s="195"/>
      <c r="B492" s="195"/>
      <c r="F492" s="197"/>
      <c r="G492" s="197"/>
      <c r="H492" s="197"/>
      <c r="I492" s="197"/>
      <c r="J492" s="197"/>
      <c r="K492" s="197"/>
    </row>
    <row r="493" spans="1:11">
      <c r="A493" s="195"/>
      <c r="B493" s="195"/>
      <c r="F493" s="197"/>
      <c r="G493" s="197"/>
      <c r="H493" s="197"/>
      <c r="I493" s="197"/>
      <c r="J493" s="197"/>
      <c r="K493" s="197"/>
    </row>
    <row r="494" spans="1:11">
      <c r="A494" s="195"/>
      <c r="B494" s="195"/>
      <c r="F494" s="197"/>
      <c r="G494" s="197"/>
      <c r="H494" s="197"/>
      <c r="I494" s="197"/>
      <c r="J494" s="197"/>
      <c r="K494" s="197"/>
    </row>
    <row r="495" spans="1:11">
      <c r="A495" s="195"/>
      <c r="B495" s="195"/>
      <c r="F495" s="197"/>
      <c r="G495" s="197"/>
      <c r="H495" s="197"/>
      <c r="I495" s="197"/>
      <c r="J495" s="197"/>
      <c r="K495" s="197"/>
    </row>
    <row r="496" spans="1:11">
      <c r="A496" s="195"/>
      <c r="B496" s="195"/>
      <c r="F496" s="197"/>
      <c r="G496" s="197"/>
      <c r="H496" s="197"/>
      <c r="I496" s="197"/>
      <c r="J496" s="197"/>
      <c r="K496" s="197"/>
    </row>
    <row r="497" spans="1:11">
      <c r="A497" s="195"/>
      <c r="B497" s="195"/>
      <c r="F497" s="197"/>
      <c r="G497" s="197"/>
      <c r="H497" s="197"/>
      <c r="I497" s="197"/>
      <c r="J497" s="197"/>
      <c r="K497" s="197"/>
    </row>
    <row r="498" spans="1:11">
      <c r="A498" s="195"/>
      <c r="B498" s="195"/>
      <c r="F498" s="197"/>
      <c r="G498" s="197"/>
      <c r="H498" s="197"/>
      <c r="I498" s="197"/>
      <c r="J498" s="197"/>
      <c r="K498" s="197"/>
    </row>
    <row r="499" spans="1:11">
      <c r="A499" s="195"/>
      <c r="B499" s="195"/>
      <c r="F499" s="197"/>
      <c r="G499" s="197"/>
      <c r="H499" s="197"/>
      <c r="I499" s="197"/>
      <c r="J499" s="197"/>
      <c r="K499" s="197"/>
    </row>
    <row r="500" spans="1:11">
      <c r="A500" s="195"/>
      <c r="B500" s="195"/>
      <c r="F500" s="197"/>
      <c r="G500" s="197"/>
      <c r="H500" s="197"/>
      <c r="I500" s="197"/>
      <c r="J500" s="197"/>
      <c r="K500" s="197"/>
    </row>
    <row r="501" spans="1:11">
      <c r="A501" s="195"/>
      <c r="B501" s="195"/>
      <c r="F501" s="197"/>
      <c r="G501" s="197"/>
      <c r="H501" s="197"/>
      <c r="I501" s="197"/>
      <c r="J501" s="197"/>
      <c r="K501" s="197"/>
    </row>
    <row r="502" spans="1:11">
      <c r="A502" s="195"/>
      <c r="B502" s="195"/>
      <c r="F502" s="197"/>
      <c r="G502" s="197"/>
      <c r="H502" s="197"/>
      <c r="I502" s="197"/>
      <c r="J502" s="197"/>
      <c r="K502" s="197"/>
    </row>
    <row r="503" spans="1:11">
      <c r="A503" s="195"/>
      <c r="B503" s="195"/>
      <c r="F503" s="197"/>
      <c r="G503" s="197"/>
      <c r="H503" s="197"/>
      <c r="I503" s="197"/>
      <c r="J503" s="197"/>
      <c r="K503" s="197"/>
    </row>
    <row r="504" spans="1:11">
      <c r="A504" s="195"/>
      <c r="B504" s="195"/>
      <c r="F504" s="197"/>
      <c r="G504" s="197"/>
      <c r="H504" s="197"/>
      <c r="I504" s="197"/>
      <c r="J504" s="197"/>
      <c r="K504" s="197"/>
    </row>
    <row r="505" spans="1:11">
      <c r="A505" s="195"/>
      <c r="B505" s="195"/>
      <c r="F505" s="197"/>
      <c r="G505" s="197"/>
      <c r="H505" s="197"/>
      <c r="I505" s="197"/>
      <c r="J505" s="197"/>
      <c r="K505" s="197"/>
    </row>
    <row r="506" spans="1:11">
      <c r="A506" s="195"/>
      <c r="B506" s="195"/>
      <c r="F506" s="197"/>
      <c r="G506" s="197"/>
      <c r="H506" s="197"/>
      <c r="I506" s="197"/>
      <c r="J506" s="197"/>
      <c r="K506" s="197"/>
    </row>
    <row r="507" spans="1:11">
      <c r="A507" s="195"/>
      <c r="B507" s="195"/>
      <c r="F507" s="197"/>
      <c r="G507" s="197"/>
      <c r="H507" s="197"/>
      <c r="I507" s="197"/>
      <c r="J507" s="197"/>
      <c r="K507" s="197"/>
    </row>
    <row r="508" spans="1:11">
      <c r="A508" s="195"/>
      <c r="B508" s="195"/>
      <c r="F508" s="197"/>
      <c r="G508" s="197"/>
      <c r="H508" s="197"/>
      <c r="I508" s="197"/>
      <c r="J508" s="197"/>
      <c r="K508" s="197"/>
    </row>
    <row r="509" spans="1:11">
      <c r="A509" s="195"/>
      <c r="B509" s="195"/>
      <c r="F509" s="197"/>
      <c r="G509" s="197"/>
      <c r="H509" s="197"/>
      <c r="I509" s="197"/>
      <c r="J509" s="197"/>
      <c r="K509" s="197"/>
    </row>
    <row r="510" spans="1:11">
      <c r="A510" s="195"/>
      <c r="B510" s="195"/>
      <c r="F510" s="197"/>
      <c r="G510" s="197"/>
      <c r="H510" s="197"/>
      <c r="I510" s="197"/>
      <c r="J510" s="197"/>
      <c r="K510" s="197"/>
    </row>
    <row r="511" spans="1:11">
      <c r="A511" s="195"/>
      <c r="B511" s="195"/>
      <c r="F511" s="197"/>
      <c r="G511" s="197"/>
      <c r="H511" s="197"/>
      <c r="I511" s="197"/>
      <c r="J511" s="197"/>
      <c r="K511" s="197"/>
    </row>
    <row r="512" spans="1:11">
      <c r="A512" s="195"/>
      <c r="B512" s="195"/>
      <c r="F512" s="197"/>
      <c r="G512" s="197"/>
      <c r="H512" s="197"/>
      <c r="I512" s="197"/>
      <c r="J512" s="197"/>
      <c r="K512" s="197"/>
    </row>
    <row r="513" spans="1:11">
      <c r="A513" s="195"/>
      <c r="B513" s="195"/>
      <c r="F513" s="197"/>
      <c r="G513" s="197"/>
      <c r="H513" s="197"/>
      <c r="I513" s="197"/>
      <c r="J513" s="197"/>
      <c r="K513" s="197"/>
    </row>
    <row r="514" spans="1:11">
      <c r="A514" s="195"/>
      <c r="B514" s="195"/>
      <c r="F514" s="197"/>
      <c r="G514" s="197"/>
      <c r="H514" s="197"/>
      <c r="I514" s="197"/>
      <c r="J514" s="197"/>
      <c r="K514" s="197"/>
    </row>
    <row r="515" spans="1:11">
      <c r="A515" s="195"/>
      <c r="B515" s="195"/>
      <c r="F515" s="197"/>
      <c r="G515" s="197"/>
      <c r="H515" s="197"/>
      <c r="I515" s="197"/>
      <c r="J515" s="197"/>
      <c r="K515" s="197"/>
    </row>
    <row r="516" spans="1:11">
      <c r="A516" s="195"/>
      <c r="B516" s="195"/>
      <c r="F516" s="197"/>
      <c r="G516" s="197"/>
      <c r="H516" s="197"/>
      <c r="I516" s="197"/>
      <c r="J516" s="197"/>
      <c r="K516" s="197"/>
    </row>
    <row r="517" spans="1:11">
      <c r="A517" s="195"/>
      <c r="B517" s="195"/>
      <c r="F517" s="197"/>
      <c r="G517" s="197"/>
      <c r="H517" s="197"/>
      <c r="I517" s="197"/>
      <c r="J517" s="197"/>
      <c r="K517" s="197"/>
    </row>
    <row r="518" spans="1:11">
      <c r="A518" s="195"/>
      <c r="B518" s="195"/>
      <c r="F518" s="197"/>
      <c r="G518" s="197"/>
      <c r="H518" s="197"/>
      <c r="I518" s="197"/>
      <c r="J518" s="197"/>
      <c r="K518" s="197"/>
    </row>
    <row r="519" spans="1:11">
      <c r="A519" s="195"/>
      <c r="B519" s="195"/>
      <c r="F519" s="197"/>
      <c r="G519" s="197"/>
      <c r="H519" s="197"/>
      <c r="I519" s="197"/>
      <c r="J519" s="197"/>
      <c r="K519" s="197"/>
    </row>
    <row r="520" spans="1:11">
      <c r="A520" s="195"/>
      <c r="B520" s="195"/>
      <c r="F520" s="197"/>
      <c r="G520" s="197"/>
      <c r="H520" s="197"/>
      <c r="I520" s="197"/>
      <c r="J520" s="197"/>
      <c r="K520" s="197"/>
    </row>
    <row r="521" spans="1:11">
      <c r="A521" s="195"/>
      <c r="B521" s="195"/>
      <c r="F521" s="197"/>
      <c r="G521" s="197"/>
      <c r="H521" s="197"/>
      <c r="I521" s="197"/>
      <c r="J521" s="197"/>
      <c r="K521" s="197"/>
    </row>
    <row r="522" spans="1:11">
      <c r="A522" s="195"/>
      <c r="B522" s="195"/>
      <c r="F522" s="197"/>
      <c r="G522" s="197"/>
      <c r="H522" s="197"/>
      <c r="I522" s="197"/>
      <c r="J522" s="197"/>
      <c r="K522" s="197"/>
    </row>
    <row r="523" spans="1:11">
      <c r="A523" s="195"/>
      <c r="B523" s="195"/>
      <c r="F523" s="197"/>
      <c r="G523" s="197"/>
      <c r="H523" s="197"/>
      <c r="I523" s="197"/>
      <c r="J523" s="197"/>
      <c r="K523" s="197"/>
    </row>
    <row r="524" spans="1:11">
      <c r="A524" s="195"/>
      <c r="B524" s="195"/>
      <c r="F524" s="197"/>
      <c r="G524" s="197"/>
      <c r="H524" s="197"/>
      <c r="I524" s="197"/>
      <c r="J524" s="197"/>
      <c r="K524" s="197"/>
    </row>
    <row r="525" spans="1:11">
      <c r="A525" s="195"/>
      <c r="B525" s="195"/>
      <c r="F525" s="197"/>
      <c r="G525" s="197"/>
      <c r="H525" s="197"/>
      <c r="I525" s="197"/>
      <c r="J525" s="197"/>
      <c r="K525" s="197"/>
    </row>
    <row r="526" spans="1:11">
      <c r="A526" s="195"/>
      <c r="B526" s="195"/>
      <c r="F526" s="197"/>
      <c r="G526" s="197"/>
      <c r="H526" s="197"/>
      <c r="I526" s="197"/>
      <c r="J526" s="197"/>
      <c r="K526" s="197"/>
    </row>
    <row r="527" spans="1:11">
      <c r="A527" s="195"/>
      <c r="B527" s="195"/>
      <c r="F527" s="197"/>
      <c r="G527" s="197"/>
      <c r="H527" s="197"/>
      <c r="I527" s="197"/>
      <c r="J527" s="197"/>
      <c r="K527" s="197"/>
    </row>
    <row r="528" spans="1:11">
      <c r="A528" s="195"/>
      <c r="B528" s="195"/>
      <c r="F528" s="197"/>
      <c r="G528" s="197"/>
      <c r="H528" s="197"/>
      <c r="I528" s="197"/>
      <c r="J528" s="197"/>
      <c r="K528" s="197"/>
    </row>
    <row r="529" spans="1:11">
      <c r="A529" s="195"/>
      <c r="B529" s="195"/>
      <c r="F529" s="197"/>
      <c r="G529" s="197"/>
      <c r="H529" s="197"/>
      <c r="I529" s="197"/>
      <c r="J529" s="197"/>
      <c r="K529" s="197"/>
    </row>
    <row r="530" spans="1:11">
      <c r="A530" s="195"/>
      <c r="B530" s="195"/>
      <c r="F530" s="197"/>
      <c r="G530" s="197"/>
      <c r="H530" s="197"/>
      <c r="I530" s="197"/>
      <c r="J530" s="197"/>
      <c r="K530" s="197"/>
    </row>
    <row r="531" spans="1:11">
      <c r="A531" s="195"/>
      <c r="B531" s="195"/>
      <c r="F531" s="197"/>
      <c r="G531" s="197"/>
      <c r="H531" s="197"/>
      <c r="I531" s="197"/>
      <c r="J531" s="197"/>
      <c r="K531" s="197"/>
    </row>
    <row r="532" spans="1:11">
      <c r="A532" s="195"/>
      <c r="B532" s="195"/>
      <c r="F532" s="197"/>
      <c r="G532" s="197"/>
      <c r="H532" s="197"/>
      <c r="I532" s="197"/>
      <c r="J532" s="197"/>
      <c r="K532" s="197"/>
    </row>
    <row r="533" spans="1:11">
      <c r="A533" s="195"/>
      <c r="B533" s="195"/>
      <c r="F533" s="197"/>
      <c r="G533" s="197"/>
      <c r="H533" s="197"/>
      <c r="I533" s="197"/>
      <c r="J533" s="197"/>
      <c r="K533" s="197"/>
    </row>
    <row r="534" spans="1:11">
      <c r="A534" s="195"/>
      <c r="B534" s="195"/>
      <c r="F534" s="197"/>
      <c r="G534" s="197"/>
      <c r="H534" s="197"/>
      <c r="I534" s="197"/>
      <c r="J534" s="197"/>
      <c r="K534" s="197"/>
    </row>
    <row r="535" spans="1:11">
      <c r="A535" s="195"/>
      <c r="B535" s="195"/>
      <c r="F535" s="197"/>
      <c r="G535" s="197"/>
      <c r="H535" s="197"/>
      <c r="I535" s="197"/>
      <c r="J535" s="197"/>
      <c r="K535" s="197"/>
    </row>
    <row r="536" spans="1:11">
      <c r="A536" s="195"/>
      <c r="B536" s="195"/>
      <c r="F536" s="197"/>
      <c r="G536" s="197"/>
      <c r="H536" s="197"/>
      <c r="I536" s="197"/>
      <c r="J536" s="197"/>
      <c r="K536" s="197"/>
    </row>
    <row r="537" spans="1:11">
      <c r="A537" s="195"/>
      <c r="B537" s="195"/>
      <c r="F537" s="197"/>
      <c r="G537" s="197"/>
      <c r="H537" s="197"/>
      <c r="I537" s="197"/>
      <c r="J537" s="197"/>
      <c r="K537" s="197"/>
    </row>
    <row r="538" spans="1:11">
      <c r="A538" s="195"/>
      <c r="B538" s="195"/>
      <c r="F538" s="197"/>
      <c r="G538" s="197"/>
      <c r="H538" s="197"/>
      <c r="I538" s="197"/>
      <c r="J538" s="197"/>
      <c r="K538" s="197"/>
    </row>
    <row r="539" spans="1:11">
      <c r="A539" s="195"/>
      <c r="B539" s="195"/>
      <c r="F539" s="197"/>
      <c r="G539" s="197"/>
      <c r="H539" s="197"/>
      <c r="I539" s="197"/>
      <c r="J539" s="197"/>
      <c r="K539" s="197"/>
    </row>
    <row r="540" spans="1:11">
      <c r="A540" s="195"/>
      <c r="B540" s="195"/>
      <c r="F540" s="197"/>
      <c r="G540" s="197"/>
      <c r="H540" s="197"/>
      <c r="I540" s="197"/>
      <c r="J540" s="197"/>
      <c r="K540" s="197"/>
    </row>
    <row r="541" spans="1:11">
      <c r="A541" s="195"/>
      <c r="B541" s="195"/>
      <c r="F541" s="197"/>
      <c r="G541" s="197"/>
      <c r="H541" s="197"/>
      <c r="I541" s="197"/>
      <c r="J541" s="197"/>
      <c r="K541" s="197"/>
    </row>
    <row r="542" spans="1:11">
      <c r="A542" s="195"/>
      <c r="B542" s="195"/>
      <c r="F542" s="197"/>
      <c r="G542" s="197"/>
      <c r="H542" s="197"/>
      <c r="I542" s="197"/>
      <c r="J542" s="197"/>
      <c r="K542" s="197"/>
    </row>
    <row r="543" spans="1:11">
      <c r="A543" s="195"/>
      <c r="B543" s="195"/>
      <c r="F543" s="197"/>
      <c r="G543" s="197"/>
      <c r="H543" s="197"/>
      <c r="I543" s="197"/>
      <c r="J543" s="197"/>
      <c r="K543" s="197"/>
    </row>
    <row r="544" spans="1:11">
      <c r="A544" s="195"/>
      <c r="B544" s="195"/>
      <c r="F544" s="197"/>
      <c r="G544" s="197"/>
      <c r="H544" s="197"/>
      <c r="I544" s="197"/>
      <c r="J544" s="197"/>
      <c r="K544" s="197"/>
    </row>
    <row r="545" spans="1:11">
      <c r="A545" s="195"/>
      <c r="B545" s="195"/>
      <c r="F545" s="197"/>
      <c r="G545" s="197"/>
      <c r="H545" s="197"/>
      <c r="I545" s="197"/>
      <c r="J545" s="197"/>
      <c r="K545" s="197"/>
    </row>
    <row r="546" spans="1:11">
      <c r="A546" s="195"/>
      <c r="B546" s="195"/>
      <c r="F546" s="197"/>
      <c r="G546" s="197"/>
      <c r="H546" s="197"/>
      <c r="I546" s="197"/>
      <c r="J546" s="197"/>
      <c r="K546" s="197"/>
    </row>
    <row r="547" spans="1:11">
      <c r="A547" s="195"/>
      <c r="B547" s="195"/>
      <c r="F547" s="197"/>
      <c r="G547" s="197"/>
      <c r="H547" s="197"/>
      <c r="I547" s="197"/>
      <c r="J547" s="197"/>
      <c r="K547" s="197"/>
    </row>
    <row r="548" spans="1:11">
      <c r="A548" s="195"/>
      <c r="B548" s="195"/>
      <c r="F548" s="197"/>
      <c r="G548" s="197"/>
      <c r="H548" s="197"/>
      <c r="I548" s="197"/>
      <c r="J548" s="197"/>
      <c r="K548" s="197"/>
    </row>
    <row r="549" spans="1:11">
      <c r="A549" s="195"/>
      <c r="B549" s="195"/>
      <c r="F549" s="197"/>
      <c r="G549" s="197"/>
      <c r="H549" s="197"/>
      <c r="I549" s="197"/>
      <c r="J549" s="197"/>
      <c r="K549" s="197"/>
    </row>
    <row r="550" spans="1:11">
      <c r="A550" s="195"/>
      <c r="B550" s="195"/>
      <c r="F550" s="197"/>
      <c r="G550" s="197"/>
      <c r="H550" s="197"/>
      <c r="I550" s="197"/>
      <c r="J550" s="197"/>
      <c r="K550" s="197"/>
    </row>
    <row r="551" spans="1:11">
      <c r="A551" s="195"/>
      <c r="B551" s="195"/>
      <c r="F551" s="197"/>
      <c r="G551" s="197"/>
      <c r="H551" s="197"/>
      <c r="I551" s="197"/>
      <c r="J551" s="197"/>
      <c r="K551" s="197"/>
    </row>
    <row r="552" spans="1:11">
      <c r="A552" s="195"/>
      <c r="B552" s="195"/>
      <c r="F552" s="197"/>
      <c r="G552" s="197"/>
      <c r="H552" s="197"/>
      <c r="I552" s="197"/>
      <c r="J552" s="197"/>
      <c r="K552" s="197"/>
    </row>
    <row r="553" spans="1:11">
      <c r="A553" s="195"/>
      <c r="B553" s="195"/>
      <c r="F553" s="197"/>
      <c r="G553" s="197"/>
      <c r="H553" s="197"/>
      <c r="I553" s="197"/>
      <c r="J553" s="197"/>
      <c r="K553" s="197"/>
    </row>
    <row r="554" spans="1:11">
      <c r="A554" s="195"/>
      <c r="B554" s="195"/>
      <c r="F554" s="197"/>
      <c r="G554" s="197"/>
      <c r="H554" s="197"/>
      <c r="I554" s="197"/>
      <c r="J554" s="197"/>
      <c r="K554" s="197"/>
    </row>
    <row r="555" spans="1:11">
      <c r="A555" s="195"/>
      <c r="B555" s="195"/>
      <c r="F555" s="197"/>
      <c r="G555" s="197"/>
      <c r="H555" s="197"/>
      <c r="I555" s="197"/>
      <c r="J555" s="197"/>
      <c r="K555" s="197"/>
    </row>
    <row r="556" spans="1:11">
      <c r="A556" s="195"/>
      <c r="B556" s="195"/>
      <c r="F556" s="197"/>
      <c r="G556" s="197"/>
      <c r="H556" s="197"/>
      <c r="I556" s="197"/>
      <c r="J556" s="197"/>
      <c r="K556" s="197"/>
    </row>
    <row r="557" spans="1:11">
      <c r="A557" s="195"/>
      <c r="B557" s="195"/>
      <c r="F557" s="197"/>
      <c r="G557" s="197"/>
      <c r="H557" s="197"/>
      <c r="I557" s="197"/>
      <c r="J557" s="197"/>
      <c r="K557" s="197"/>
    </row>
    <row r="558" spans="1:11">
      <c r="A558" s="195"/>
      <c r="B558" s="195"/>
      <c r="F558" s="197"/>
      <c r="G558" s="197"/>
      <c r="H558" s="197"/>
      <c r="I558" s="197"/>
      <c r="J558" s="197"/>
      <c r="K558" s="197"/>
    </row>
    <row r="559" spans="1:11">
      <c r="A559" s="195"/>
      <c r="B559" s="195"/>
      <c r="F559" s="197"/>
      <c r="G559" s="197"/>
      <c r="H559" s="197"/>
      <c r="I559" s="197"/>
      <c r="J559" s="197"/>
      <c r="K559" s="197"/>
    </row>
    <row r="560" spans="1:11">
      <c r="A560" s="195"/>
      <c r="B560" s="195"/>
      <c r="F560" s="197"/>
      <c r="G560" s="197"/>
      <c r="H560" s="197"/>
      <c r="I560" s="197"/>
      <c r="J560" s="197"/>
      <c r="K560" s="197"/>
    </row>
    <row r="561" spans="1:11">
      <c r="A561" s="195"/>
      <c r="B561" s="195"/>
      <c r="F561" s="197"/>
      <c r="G561" s="197"/>
      <c r="H561" s="197"/>
      <c r="I561" s="197"/>
      <c r="J561" s="197"/>
      <c r="K561" s="197"/>
    </row>
    <row r="562" spans="1:11">
      <c r="A562" s="195"/>
      <c r="B562" s="195"/>
      <c r="F562" s="197"/>
      <c r="G562" s="197"/>
      <c r="H562" s="197"/>
      <c r="I562" s="197"/>
      <c r="J562" s="197"/>
      <c r="K562" s="197"/>
    </row>
    <row r="563" spans="1:11">
      <c r="A563" s="195"/>
      <c r="B563" s="195"/>
      <c r="F563" s="197"/>
      <c r="G563" s="197"/>
      <c r="H563" s="197"/>
      <c r="I563" s="197"/>
      <c r="J563" s="197"/>
      <c r="K563" s="197"/>
    </row>
    <row r="564" spans="1:11">
      <c r="A564" s="195"/>
      <c r="B564" s="195"/>
      <c r="F564" s="197"/>
      <c r="G564" s="197"/>
      <c r="H564" s="197"/>
      <c r="I564" s="197"/>
      <c r="J564" s="197"/>
      <c r="K564" s="197"/>
    </row>
    <row r="565" spans="1:11">
      <c r="A565" s="195"/>
      <c r="B565" s="195"/>
      <c r="F565" s="197"/>
      <c r="G565" s="197"/>
      <c r="H565" s="197"/>
      <c r="I565" s="197"/>
      <c r="J565" s="197"/>
      <c r="K565" s="197"/>
    </row>
    <row r="566" spans="1:11">
      <c r="A566" s="195"/>
      <c r="B566" s="195"/>
      <c r="F566" s="197"/>
      <c r="G566" s="197"/>
      <c r="H566" s="197"/>
      <c r="I566" s="197"/>
      <c r="J566" s="197"/>
      <c r="K566" s="197"/>
    </row>
    <row r="567" spans="1:11">
      <c r="A567" s="195"/>
      <c r="B567" s="195"/>
      <c r="F567" s="197"/>
      <c r="G567" s="197"/>
      <c r="H567" s="197"/>
      <c r="I567" s="197"/>
      <c r="J567" s="197"/>
      <c r="K567" s="197"/>
    </row>
    <row r="568" spans="1:11">
      <c r="A568" s="195"/>
      <c r="B568" s="195"/>
      <c r="F568" s="197"/>
      <c r="G568" s="197"/>
      <c r="H568" s="197"/>
      <c r="I568" s="197"/>
      <c r="J568" s="197"/>
      <c r="K568" s="197"/>
    </row>
    <row r="569" spans="1:11">
      <c r="A569" s="195"/>
      <c r="B569" s="195"/>
      <c r="F569" s="197"/>
      <c r="G569" s="197"/>
      <c r="H569" s="197"/>
      <c r="I569" s="197"/>
      <c r="J569" s="197"/>
      <c r="K569" s="197"/>
    </row>
    <row r="570" spans="1:11">
      <c r="A570" s="195"/>
      <c r="B570" s="195"/>
      <c r="F570" s="197"/>
      <c r="G570" s="197"/>
      <c r="H570" s="197"/>
      <c r="I570" s="197"/>
      <c r="J570" s="197"/>
      <c r="K570" s="197"/>
    </row>
    <row r="571" spans="1:11">
      <c r="A571" s="195"/>
      <c r="B571" s="195"/>
      <c r="F571" s="197"/>
      <c r="G571" s="197"/>
      <c r="H571" s="197"/>
      <c r="I571" s="197"/>
      <c r="J571" s="197"/>
      <c r="K571" s="197"/>
    </row>
    <row r="572" spans="1:11">
      <c r="A572" s="195"/>
      <c r="B572" s="195"/>
      <c r="F572" s="197"/>
      <c r="G572" s="197"/>
      <c r="H572" s="197"/>
      <c r="I572" s="197"/>
      <c r="J572" s="197"/>
      <c r="K572" s="197"/>
    </row>
    <row r="573" spans="1:11">
      <c r="A573" s="195"/>
      <c r="B573" s="195"/>
      <c r="F573" s="197"/>
      <c r="G573" s="197"/>
      <c r="H573" s="197"/>
      <c r="I573" s="197"/>
      <c r="J573" s="197"/>
      <c r="K573" s="197"/>
    </row>
    <row r="574" spans="1:11">
      <c r="A574" s="195"/>
      <c r="B574" s="195"/>
      <c r="F574" s="197"/>
      <c r="G574" s="197"/>
      <c r="H574" s="197"/>
      <c r="I574" s="197"/>
      <c r="J574" s="197"/>
      <c r="K574" s="197"/>
    </row>
    <row r="575" spans="1:11">
      <c r="A575" s="195"/>
      <c r="B575" s="195"/>
      <c r="F575" s="197"/>
      <c r="G575" s="197"/>
      <c r="H575" s="197"/>
      <c r="I575" s="197"/>
      <c r="J575" s="197"/>
      <c r="K575" s="197"/>
    </row>
    <row r="576" spans="1:11">
      <c r="A576" s="195"/>
      <c r="B576" s="195"/>
      <c r="F576" s="197"/>
      <c r="G576" s="197"/>
      <c r="H576" s="197"/>
      <c r="I576" s="197"/>
      <c r="J576" s="197"/>
      <c r="K576" s="197"/>
    </row>
    <row r="577" spans="1:11">
      <c r="A577" s="195"/>
      <c r="B577" s="195"/>
      <c r="F577" s="197"/>
      <c r="G577" s="197"/>
      <c r="H577" s="197"/>
      <c r="I577" s="197"/>
      <c r="J577" s="197"/>
      <c r="K577" s="197"/>
    </row>
    <row r="578" spans="1:11">
      <c r="A578" s="195"/>
      <c r="B578" s="195"/>
      <c r="F578" s="197"/>
      <c r="G578" s="197"/>
      <c r="H578" s="197"/>
      <c r="I578" s="197"/>
      <c r="J578" s="197"/>
      <c r="K578" s="197"/>
    </row>
    <row r="579" spans="1:11">
      <c r="A579" s="195"/>
      <c r="B579" s="195"/>
      <c r="F579" s="197"/>
      <c r="G579" s="197"/>
      <c r="H579" s="197"/>
      <c r="I579" s="197"/>
      <c r="J579" s="197"/>
      <c r="K579" s="197"/>
    </row>
    <row r="580" spans="1:11">
      <c r="A580" s="195"/>
      <c r="B580" s="195"/>
      <c r="F580" s="197"/>
      <c r="G580" s="197"/>
      <c r="H580" s="197"/>
      <c r="I580" s="197"/>
      <c r="J580" s="197"/>
      <c r="K580" s="197"/>
    </row>
    <row r="581" spans="1:11">
      <c r="A581" s="195"/>
      <c r="B581" s="195"/>
      <c r="F581" s="197"/>
      <c r="G581" s="197"/>
      <c r="H581" s="197"/>
      <c r="I581" s="197"/>
      <c r="J581" s="197"/>
      <c r="K581" s="197"/>
    </row>
    <row r="582" spans="1:11">
      <c r="A582" s="195"/>
      <c r="B582" s="195"/>
      <c r="F582" s="197"/>
      <c r="G582" s="197"/>
      <c r="H582" s="197"/>
      <c r="I582" s="197"/>
      <c r="J582" s="197"/>
      <c r="K582" s="197"/>
    </row>
    <row r="583" spans="1:11">
      <c r="A583" s="195"/>
      <c r="B583" s="195"/>
      <c r="F583" s="197"/>
      <c r="G583" s="197"/>
      <c r="H583" s="197"/>
      <c r="I583" s="197"/>
      <c r="J583" s="197"/>
      <c r="K583" s="197"/>
    </row>
    <row r="584" spans="1:11">
      <c r="A584" s="195"/>
      <c r="B584" s="195"/>
      <c r="F584" s="197"/>
      <c r="G584" s="197"/>
      <c r="H584" s="197"/>
      <c r="I584" s="197"/>
      <c r="J584" s="197"/>
      <c r="K584" s="197"/>
    </row>
    <row r="585" spans="1:11">
      <c r="A585" s="195"/>
      <c r="B585" s="195"/>
      <c r="F585" s="197"/>
      <c r="G585" s="197"/>
      <c r="H585" s="197"/>
      <c r="I585" s="197"/>
      <c r="J585" s="197"/>
      <c r="K585" s="197"/>
    </row>
    <row r="586" spans="1:11">
      <c r="A586" s="195"/>
      <c r="B586" s="195"/>
      <c r="F586" s="197"/>
      <c r="G586" s="197"/>
      <c r="H586" s="197"/>
      <c r="I586" s="197"/>
      <c r="J586" s="197"/>
      <c r="K586" s="197"/>
    </row>
    <row r="587" spans="1:11">
      <c r="A587" s="195"/>
      <c r="B587" s="195"/>
      <c r="F587" s="197"/>
      <c r="G587" s="197"/>
      <c r="H587" s="197"/>
      <c r="I587" s="197"/>
      <c r="J587" s="197"/>
      <c r="K587" s="197"/>
    </row>
    <row r="588" spans="1:11">
      <c r="A588" s="195"/>
      <c r="B588" s="195"/>
      <c r="F588" s="197"/>
      <c r="G588" s="197"/>
      <c r="H588" s="197"/>
      <c r="I588" s="197"/>
      <c r="J588" s="197"/>
      <c r="K588" s="197"/>
    </row>
    <row r="589" spans="1:11">
      <c r="A589" s="195"/>
      <c r="B589" s="195"/>
      <c r="F589" s="197"/>
      <c r="G589" s="197"/>
      <c r="H589" s="197"/>
      <c r="I589" s="197"/>
      <c r="J589" s="197"/>
      <c r="K589" s="197"/>
    </row>
    <row r="590" spans="1:11">
      <c r="A590" s="195"/>
      <c r="B590" s="195"/>
      <c r="F590" s="197"/>
      <c r="G590" s="197"/>
      <c r="H590" s="197"/>
      <c r="I590" s="197"/>
      <c r="J590" s="197"/>
      <c r="K590" s="197"/>
    </row>
    <row r="591" spans="1:11">
      <c r="A591" s="195"/>
      <c r="B591" s="195"/>
      <c r="F591" s="197"/>
      <c r="G591" s="197"/>
      <c r="H591" s="197"/>
      <c r="I591" s="197"/>
      <c r="J591" s="197"/>
      <c r="K591" s="197"/>
    </row>
    <row r="592" spans="1:11">
      <c r="A592" s="195"/>
      <c r="B592" s="195"/>
      <c r="F592" s="197"/>
      <c r="G592" s="197"/>
      <c r="H592" s="197"/>
      <c r="I592" s="197"/>
      <c r="J592" s="197"/>
      <c r="K592" s="197"/>
    </row>
    <row r="593" spans="1:11">
      <c r="A593" s="195"/>
      <c r="B593" s="195"/>
      <c r="F593" s="197"/>
      <c r="G593" s="197"/>
      <c r="H593" s="197"/>
      <c r="I593" s="197"/>
      <c r="J593" s="197"/>
      <c r="K593" s="197"/>
    </row>
    <row r="594" spans="1:11">
      <c r="A594" s="195"/>
      <c r="B594" s="195"/>
      <c r="F594" s="197"/>
      <c r="G594" s="197"/>
      <c r="H594" s="197"/>
      <c r="I594" s="197"/>
      <c r="J594" s="197"/>
      <c r="K594" s="197"/>
    </row>
    <row r="595" spans="1:11">
      <c r="A595" s="195"/>
      <c r="B595" s="195"/>
      <c r="F595" s="197"/>
      <c r="G595" s="197"/>
      <c r="H595" s="197"/>
      <c r="I595" s="197"/>
      <c r="J595" s="197"/>
      <c r="K595" s="197"/>
    </row>
    <row r="596" spans="1:11">
      <c r="A596" s="195"/>
      <c r="B596" s="195"/>
      <c r="F596" s="197"/>
      <c r="G596" s="197"/>
      <c r="H596" s="197"/>
      <c r="I596" s="197"/>
      <c r="J596" s="197"/>
      <c r="K596" s="197"/>
    </row>
    <row r="597" spans="1:11">
      <c r="A597" s="195"/>
      <c r="B597" s="195"/>
      <c r="F597" s="197"/>
      <c r="G597" s="197"/>
      <c r="H597" s="197"/>
      <c r="I597" s="197"/>
      <c r="J597" s="197"/>
      <c r="K597" s="197"/>
    </row>
    <row r="598" spans="1:11">
      <c r="A598" s="195"/>
      <c r="B598" s="195"/>
      <c r="F598" s="197"/>
      <c r="G598" s="197"/>
      <c r="H598" s="197"/>
      <c r="I598" s="197"/>
      <c r="J598" s="197"/>
      <c r="K598" s="197"/>
    </row>
    <row r="599" spans="1:11">
      <c r="A599" s="195"/>
      <c r="B599" s="195"/>
      <c r="F599" s="197"/>
      <c r="G599" s="197"/>
      <c r="H599" s="197"/>
      <c r="I599" s="197"/>
      <c r="J599" s="197"/>
      <c r="K599" s="197"/>
    </row>
    <row r="600" spans="1:11">
      <c r="A600" s="195"/>
      <c r="B600" s="195"/>
      <c r="F600" s="197"/>
      <c r="G600" s="197"/>
      <c r="H600" s="197"/>
      <c r="I600" s="197"/>
      <c r="J600" s="197"/>
      <c r="K600" s="197"/>
    </row>
    <row r="601" spans="1:11">
      <c r="A601" s="195"/>
      <c r="B601" s="195"/>
      <c r="F601" s="197"/>
      <c r="G601" s="197"/>
      <c r="H601" s="197"/>
      <c r="I601" s="197"/>
      <c r="J601" s="197"/>
      <c r="K601" s="197"/>
    </row>
    <row r="602" spans="1:11">
      <c r="A602" s="195"/>
      <c r="B602" s="195"/>
      <c r="F602" s="197"/>
      <c r="G602" s="197"/>
      <c r="H602" s="197"/>
      <c r="I602" s="197"/>
      <c r="J602" s="197"/>
      <c r="K602" s="197"/>
    </row>
    <row r="603" spans="1:11">
      <c r="A603" s="195"/>
      <c r="B603" s="195"/>
      <c r="F603" s="197"/>
      <c r="G603" s="197"/>
      <c r="H603" s="197"/>
      <c r="I603" s="197"/>
      <c r="J603" s="197"/>
      <c r="K603" s="197"/>
    </row>
    <row r="604" spans="1:11">
      <c r="A604" s="195"/>
      <c r="B604" s="195"/>
      <c r="F604" s="197"/>
      <c r="G604" s="197"/>
      <c r="H604" s="197"/>
      <c r="I604" s="197"/>
      <c r="J604" s="197"/>
      <c r="K604" s="197"/>
    </row>
    <row r="605" spans="1:11">
      <c r="A605" s="195"/>
      <c r="B605" s="195"/>
      <c r="F605" s="197"/>
      <c r="G605" s="197"/>
      <c r="H605" s="197"/>
      <c r="I605" s="197"/>
      <c r="J605" s="197"/>
      <c r="K605" s="197"/>
    </row>
    <row r="606" spans="1:11">
      <c r="A606" s="195"/>
      <c r="B606" s="195"/>
      <c r="F606" s="197"/>
      <c r="G606" s="197"/>
      <c r="H606" s="197"/>
      <c r="I606" s="197"/>
      <c r="J606" s="197"/>
      <c r="K606" s="197"/>
    </row>
    <row r="607" spans="1:11">
      <c r="A607" s="195"/>
      <c r="B607" s="195"/>
      <c r="F607" s="197"/>
      <c r="G607" s="197"/>
      <c r="H607" s="197"/>
      <c r="I607" s="197"/>
      <c r="J607" s="197"/>
      <c r="K607" s="197"/>
    </row>
    <row r="608" spans="1:11">
      <c r="A608" s="195"/>
      <c r="B608" s="195"/>
      <c r="F608" s="197"/>
      <c r="G608" s="197"/>
      <c r="H608" s="197"/>
      <c r="I608" s="197"/>
      <c r="J608" s="197"/>
      <c r="K608" s="197"/>
    </row>
    <row r="609" spans="1:11">
      <c r="A609" s="195"/>
      <c r="B609" s="195"/>
      <c r="F609" s="197"/>
      <c r="G609" s="197"/>
      <c r="H609" s="197"/>
      <c r="I609" s="197"/>
      <c r="J609" s="197"/>
      <c r="K609" s="197"/>
    </row>
    <row r="610" spans="1:11">
      <c r="A610" s="195"/>
      <c r="B610" s="195"/>
      <c r="F610" s="197"/>
      <c r="G610" s="197"/>
      <c r="H610" s="197"/>
      <c r="I610" s="197"/>
      <c r="J610" s="197"/>
      <c r="K610" s="197"/>
    </row>
    <row r="611" spans="1:11">
      <c r="A611" s="195"/>
      <c r="B611" s="195"/>
      <c r="F611" s="197"/>
      <c r="G611" s="197"/>
      <c r="H611" s="197"/>
      <c r="I611" s="197"/>
      <c r="J611" s="197"/>
      <c r="K611" s="197"/>
    </row>
    <row r="612" spans="1:11">
      <c r="A612" s="195"/>
      <c r="B612" s="195"/>
      <c r="F612" s="197"/>
      <c r="G612" s="197"/>
      <c r="H612" s="197"/>
      <c r="I612" s="197"/>
      <c r="J612" s="197"/>
      <c r="K612" s="197"/>
    </row>
    <row r="613" spans="1:11">
      <c r="A613" s="195"/>
      <c r="B613" s="195"/>
      <c r="F613" s="197"/>
      <c r="G613" s="197"/>
      <c r="H613" s="197"/>
      <c r="I613" s="197"/>
      <c r="J613" s="197"/>
      <c r="K613" s="197"/>
    </row>
    <row r="614" spans="1:11">
      <c r="A614" s="195"/>
      <c r="B614" s="195"/>
      <c r="F614" s="197"/>
      <c r="G614" s="197"/>
      <c r="H614" s="197"/>
      <c r="I614" s="197"/>
      <c r="J614" s="197"/>
      <c r="K614" s="197"/>
    </row>
    <row r="615" spans="1:11">
      <c r="A615" s="195"/>
      <c r="B615" s="195"/>
      <c r="F615" s="197"/>
      <c r="G615" s="197"/>
      <c r="H615" s="197"/>
      <c r="I615" s="197"/>
      <c r="J615" s="197"/>
      <c r="K615" s="197"/>
    </row>
    <row r="616" spans="1:11">
      <c r="A616" s="195"/>
      <c r="B616" s="195"/>
      <c r="F616" s="197"/>
      <c r="G616" s="197"/>
      <c r="H616" s="197"/>
      <c r="I616" s="197"/>
      <c r="J616" s="197"/>
      <c r="K616" s="197"/>
    </row>
    <row r="617" spans="1:11">
      <c r="A617" s="195"/>
      <c r="B617" s="195"/>
      <c r="F617" s="197"/>
      <c r="G617" s="197"/>
      <c r="H617" s="197"/>
      <c r="I617" s="197"/>
      <c r="J617" s="197"/>
      <c r="K617" s="197"/>
    </row>
    <row r="618" spans="1:11">
      <c r="A618" s="195"/>
      <c r="B618" s="195"/>
      <c r="F618" s="197"/>
      <c r="G618" s="197"/>
      <c r="H618" s="197"/>
      <c r="I618" s="197"/>
      <c r="J618" s="197"/>
      <c r="K618" s="197"/>
    </row>
    <row r="619" spans="1:11">
      <c r="A619" s="195"/>
      <c r="B619" s="195"/>
      <c r="F619" s="197"/>
      <c r="G619" s="197"/>
      <c r="H619" s="197"/>
      <c r="I619" s="197"/>
      <c r="J619" s="197"/>
      <c r="K619" s="197"/>
    </row>
    <row r="620" spans="1:11">
      <c r="A620" s="195"/>
      <c r="B620" s="195"/>
      <c r="F620" s="197"/>
      <c r="G620" s="197"/>
      <c r="H620" s="197"/>
      <c r="I620" s="197"/>
      <c r="J620" s="197"/>
      <c r="K620" s="197"/>
    </row>
    <row r="621" spans="1:11">
      <c r="A621" s="195"/>
      <c r="B621" s="195"/>
      <c r="F621" s="197"/>
      <c r="G621" s="197"/>
      <c r="H621" s="197"/>
      <c r="I621" s="197"/>
      <c r="J621" s="197"/>
      <c r="K621" s="197"/>
    </row>
    <row r="622" spans="1:11">
      <c r="A622" s="195"/>
      <c r="B622" s="195"/>
      <c r="F622" s="197"/>
      <c r="G622" s="197"/>
      <c r="H622" s="197"/>
      <c r="I622" s="197"/>
      <c r="J622" s="197"/>
      <c r="K622" s="197"/>
    </row>
    <row r="623" spans="1:11">
      <c r="A623" s="195"/>
      <c r="B623" s="195"/>
      <c r="F623" s="197"/>
      <c r="G623" s="197"/>
      <c r="H623" s="197"/>
      <c r="I623" s="197"/>
      <c r="J623" s="197"/>
      <c r="K623" s="197"/>
    </row>
    <row r="624" spans="1:11">
      <c r="A624" s="195"/>
      <c r="B624" s="195"/>
      <c r="F624" s="197"/>
      <c r="G624" s="197"/>
      <c r="H624" s="197"/>
      <c r="I624" s="197"/>
      <c r="J624" s="197"/>
      <c r="K624" s="197"/>
    </row>
    <row r="625" spans="1:11">
      <c r="A625" s="195"/>
      <c r="B625" s="195"/>
      <c r="F625" s="197"/>
      <c r="G625" s="197"/>
      <c r="H625" s="197"/>
      <c r="I625" s="197"/>
      <c r="J625" s="197"/>
      <c r="K625" s="197"/>
    </row>
    <row r="626" spans="1:11">
      <c r="A626" s="195"/>
      <c r="B626" s="195"/>
      <c r="F626" s="197"/>
      <c r="G626" s="197"/>
      <c r="H626" s="197"/>
      <c r="I626" s="197"/>
      <c r="J626" s="197"/>
      <c r="K626" s="197"/>
    </row>
    <row r="627" spans="1:11">
      <c r="A627" s="195"/>
      <c r="B627" s="195"/>
      <c r="F627" s="197"/>
      <c r="G627" s="197"/>
      <c r="H627" s="197"/>
      <c r="I627" s="197"/>
      <c r="J627" s="197"/>
      <c r="K627" s="197"/>
    </row>
    <row r="628" spans="1:11">
      <c r="A628" s="195"/>
      <c r="B628" s="195"/>
      <c r="F628" s="197"/>
      <c r="G628" s="197"/>
      <c r="H628" s="197"/>
      <c r="I628" s="197"/>
      <c r="J628" s="197"/>
      <c r="K628" s="197"/>
    </row>
    <row r="629" spans="1:11">
      <c r="A629" s="195"/>
      <c r="B629" s="195"/>
      <c r="F629" s="197"/>
      <c r="G629" s="197"/>
      <c r="H629" s="197"/>
      <c r="I629" s="197"/>
      <c r="J629" s="197"/>
      <c r="K629" s="197"/>
    </row>
    <row r="630" spans="1:11">
      <c r="A630" s="195"/>
      <c r="B630" s="195"/>
      <c r="F630" s="197"/>
      <c r="G630" s="197"/>
      <c r="H630" s="197"/>
      <c r="I630" s="197"/>
      <c r="J630" s="197"/>
      <c r="K630" s="197"/>
    </row>
    <row r="631" spans="1:11">
      <c r="A631" s="195"/>
      <c r="B631" s="195"/>
      <c r="F631" s="197"/>
      <c r="G631" s="197"/>
      <c r="H631" s="197"/>
      <c r="I631" s="197"/>
      <c r="J631" s="197"/>
      <c r="K631" s="197"/>
    </row>
    <row r="632" spans="1:11">
      <c r="A632" s="195"/>
      <c r="B632" s="195"/>
      <c r="F632" s="197"/>
      <c r="G632" s="197"/>
      <c r="H632" s="197"/>
      <c r="I632" s="197"/>
      <c r="J632" s="197"/>
      <c r="K632" s="197"/>
    </row>
    <row r="633" spans="1:11">
      <c r="A633" s="195"/>
      <c r="B633" s="195"/>
      <c r="F633" s="197"/>
      <c r="G633" s="197"/>
      <c r="H633" s="197"/>
      <c r="I633" s="197"/>
      <c r="J633" s="197"/>
      <c r="K633" s="197"/>
    </row>
    <row r="634" spans="1:11">
      <c r="A634" s="195"/>
      <c r="B634" s="195"/>
      <c r="F634" s="197"/>
      <c r="G634" s="197"/>
      <c r="H634" s="197"/>
      <c r="I634" s="197"/>
      <c r="J634" s="197"/>
      <c r="K634" s="197"/>
    </row>
    <row r="635" spans="1:11">
      <c r="A635" s="195"/>
      <c r="B635" s="195"/>
      <c r="F635" s="197"/>
      <c r="G635" s="197"/>
      <c r="H635" s="197"/>
      <c r="I635" s="197"/>
      <c r="J635" s="197"/>
      <c r="K635" s="197"/>
    </row>
    <row r="636" spans="1:11">
      <c r="A636" s="195"/>
      <c r="B636" s="195"/>
      <c r="F636" s="197"/>
      <c r="G636" s="197"/>
      <c r="H636" s="197"/>
      <c r="I636" s="197"/>
      <c r="J636" s="197"/>
      <c r="K636" s="197"/>
    </row>
    <row r="637" spans="1:11">
      <c r="A637" s="195"/>
      <c r="B637" s="195"/>
      <c r="F637" s="197"/>
      <c r="G637" s="197"/>
      <c r="H637" s="197"/>
      <c r="I637" s="197"/>
      <c r="J637" s="197"/>
      <c r="K637" s="197"/>
    </row>
    <row r="638" spans="1:11">
      <c r="A638" s="195"/>
      <c r="B638" s="195"/>
      <c r="F638" s="197"/>
      <c r="G638" s="197"/>
      <c r="H638" s="197"/>
      <c r="I638" s="197"/>
      <c r="J638" s="197"/>
      <c r="K638" s="197"/>
    </row>
    <row r="639" spans="1:11">
      <c r="A639" s="195"/>
      <c r="B639" s="195"/>
      <c r="F639" s="197"/>
      <c r="G639" s="197"/>
      <c r="H639" s="197"/>
      <c r="I639" s="197"/>
      <c r="J639" s="197"/>
      <c r="K639" s="197"/>
    </row>
    <row r="640" spans="1:11">
      <c r="A640" s="195"/>
      <c r="B640" s="195"/>
      <c r="F640" s="197"/>
      <c r="G640" s="197"/>
      <c r="H640" s="197"/>
      <c r="I640" s="197"/>
      <c r="J640" s="197"/>
      <c r="K640" s="197"/>
    </row>
    <row r="641" spans="1:11">
      <c r="A641" s="195"/>
      <c r="B641" s="195"/>
      <c r="F641" s="197"/>
      <c r="G641" s="197"/>
      <c r="H641" s="197"/>
      <c r="I641" s="197"/>
      <c r="J641" s="197"/>
      <c r="K641" s="197"/>
    </row>
    <row r="642" spans="1:11">
      <c r="A642" s="195"/>
      <c r="B642" s="195"/>
      <c r="F642" s="197"/>
      <c r="G642" s="197"/>
      <c r="H642" s="197"/>
      <c r="I642" s="197"/>
      <c r="J642" s="197"/>
      <c r="K642" s="197"/>
    </row>
    <row r="643" spans="1:11">
      <c r="A643" s="195"/>
      <c r="B643" s="195"/>
      <c r="F643" s="197"/>
      <c r="G643" s="197"/>
      <c r="H643" s="197"/>
      <c r="I643" s="197"/>
      <c r="J643" s="197"/>
      <c r="K643" s="197"/>
    </row>
    <row r="644" spans="1:11">
      <c r="A644" s="195"/>
      <c r="B644" s="195"/>
      <c r="F644" s="197"/>
      <c r="G644" s="197"/>
      <c r="H644" s="197"/>
      <c r="I644" s="197"/>
      <c r="J644" s="197"/>
      <c r="K644" s="197"/>
    </row>
    <row r="645" spans="1:11">
      <c r="A645" s="195"/>
      <c r="B645" s="195"/>
      <c r="F645" s="197"/>
      <c r="G645" s="197"/>
      <c r="H645" s="197"/>
      <c r="I645" s="197"/>
      <c r="J645" s="197"/>
      <c r="K645" s="197"/>
    </row>
    <row r="646" spans="1:11">
      <c r="A646" s="195"/>
      <c r="B646" s="195"/>
      <c r="F646" s="197"/>
      <c r="G646" s="197"/>
      <c r="H646" s="197"/>
      <c r="I646" s="197"/>
      <c r="J646" s="197"/>
      <c r="K646" s="197"/>
    </row>
    <row r="647" spans="1:11">
      <c r="A647" s="195"/>
      <c r="B647" s="195"/>
      <c r="F647" s="197"/>
      <c r="G647" s="197"/>
      <c r="H647" s="197"/>
      <c r="I647" s="197"/>
      <c r="J647" s="197"/>
      <c r="K647" s="197"/>
    </row>
    <row r="648" spans="1:11">
      <c r="A648" s="195"/>
      <c r="B648" s="195"/>
      <c r="F648" s="197"/>
      <c r="G648" s="197"/>
      <c r="H648" s="197"/>
      <c r="I648" s="197"/>
      <c r="J648" s="197"/>
      <c r="K648" s="197"/>
    </row>
    <row r="649" spans="1:11">
      <c r="A649" s="195"/>
      <c r="B649" s="195"/>
      <c r="F649" s="197"/>
      <c r="G649" s="197"/>
      <c r="H649" s="197"/>
      <c r="I649" s="197"/>
      <c r="J649" s="197"/>
      <c r="K649" s="197"/>
    </row>
    <row r="650" spans="1:11">
      <c r="A650" s="195"/>
      <c r="B650" s="195"/>
      <c r="F650" s="197"/>
      <c r="G650" s="197"/>
      <c r="H650" s="197"/>
      <c r="I650" s="197"/>
      <c r="J650" s="197"/>
      <c r="K650" s="197"/>
    </row>
    <row r="651" spans="1:11">
      <c r="A651" s="195"/>
      <c r="B651" s="195"/>
      <c r="F651" s="197"/>
      <c r="G651" s="197"/>
      <c r="H651" s="197"/>
      <c r="I651" s="197"/>
      <c r="J651" s="197"/>
      <c r="K651" s="197"/>
    </row>
    <row r="652" spans="1:11">
      <c r="A652" s="195"/>
      <c r="B652" s="195"/>
      <c r="F652" s="197"/>
      <c r="G652" s="197"/>
      <c r="H652" s="197"/>
      <c r="I652" s="197"/>
      <c r="J652" s="197"/>
      <c r="K652" s="197"/>
    </row>
    <row r="653" spans="1:11">
      <c r="A653" s="195"/>
      <c r="B653" s="195"/>
      <c r="F653" s="197"/>
      <c r="G653" s="197"/>
      <c r="H653" s="197"/>
      <c r="I653" s="197"/>
      <c r="J653" s="197"/>
      <c r="K653" s="197"/>
    </row>
    <row r="654" spans="1:11">
      <c r="A654" s="195"/>
      <c r="B654" s="195"/>
      <c r="F654" s="197"/>
      <c r="G654" s="197"/>
      <c r="H654" s="197"/>
      <c r="I654" s="197"/>
      <c r="J654" s="197"/>
      <c r="K654" s="197"/>
    </row>
    <row r="655" spans="1:11">
      <c r="A655" s="195"/>
      <c r="B655" s="195"/>
      <c r="F655" s="197"/>
      <c r="G655" s="197"/>
      <c r="H655" s="197"/>
      <c r="I655" s="197"/>
      <c r="J655" s="197"/>
      <c r="K655" s="197"/>
    </row>
    <row r="656" spans="1:11">
      <c r="A656" s="195"/>
      <c r="B656" s="195"/>
      <c r="F656" s="197"/>
      <c r="G656" s="197"/>
      <c r="H656" s="197"/>
      <c r="I656" s="197"/>
      <c r="J656" s="197"/>
      <c r="K656" s="197"/>
    </row>
    <row r="657" spans="1:11">
      <c r="A657" s="195"/>
      <c r="B657" s="195"/>
      <c r="F657" s="197"/>
      <c r="G657" s="197"/>
      <c r="H657" s="197"/>
      <c r="I657" s="197"/>
      <c r="J657" s="197"/>
      <c r="K657" s="197"/>
    </row>
    <row r="658" spans="1:11">
      <c r="A658" s="195"/>
      <c r="B658" s="195"/>
      <c r="F658" s="197"/>
      <c r="G658" s="197"/>
      <c r="H658" s="197"/>
      <c r="I658" s="197"/>
      <c r="J658" s="197"/>
      <c r="K658" s="197"/>
    </row>
    <row r="659" spans="1:11">
      <c r="A659" s="195"/>
      <c r="B659" s="195"/>
      <c r="F659" s="197"/>
      <c r="G659" s="197"/>
      <c r="H659" s="197"/>
      <c r="I659" s="197"/>
      <c r="J659" s="197"/>
      <c r="K659" s="197"/>
    </row>
    <row r="660" spans="1:11">
      <c r="A660" s="195"/>
      <c r="B660" s="195"/>
      <c r="F660" s="197"/>
      <c r="G660" s="197"/>
      <c r="H660" s="197"/>
      <c r="I660" s="197"/>
      <c r="J660" s="197"/>
      <c r="K660" s="197"/>
    </row>
    <row r="661" spans="1:11">
      <c r="A661" s="195"/>
      <c r="B661" s="195"/>
      <c r="F661" s="197"/>
      <c r="G661" s="197"/>
      <c r="H661" s="197"/>
      <c r="I661" s="197"/>
      <c r="J661" s="197"/>
      <c r="K661" s="197"/>
    </row>
    <row r="662" spans="1:11">
      <c r="A662" s="195"/>
      <c r="B662" s="195"/>
      <c r="F662" s="197"/>
      <c r="G662" s="197"/>
      <c r="H662" s="197"/>
      <c r="I662" s="197"/>
      <c r="J662" s="197"/>
      <c r="K662" s="197"/>
    </row>
    <row r="663" spans="1:11">
      <c r="A663" s="195"/>
      <c r="B663" s="195"/>
      <c r="F663" s="197"/>
      <c r="G663" s="197"/>
      <c r="H663" s="197"/>
      <c r="I663" s="197"/>
      <c r="J663" s="197"/>
      <c r="K663" s="197"/>
    </row>
    <row r="664" spans="1:11">
      <c r="A664" s="195"/>
      <c r="B664" s="195"/>
      <c r="F664" s="197"/>
      <c r="G664" s="197"/>
      <c r="H664" s="197"/>
      <c r="I664" s="197"/>
      <c r="J664" s="197"/>
      <c r="K664" s="197"/>
    </row>
    <row r="665" spans="1:11">
      <c r="A665" s="195"/>
      <c r="B665" s="195"/>
      <c r="F665" s="197"/>
      <c r="G665" s="197"/>
      <c r="H665" s="197"/>
      <c r="I665" s="197"/>
      <c r="J665" s="197"/>
      <c r="K665" s="197"/>
    </row>
    <row r="666" spans="1:11">
      <c r="A666" s="195"/>
      <c r="B666" s="195"/>
      <c r="F666" s="197"/>
      <c r="G666" s="197"/>
      <c r="H666" s="197"/>
      <c r="I666" s="197"/>
      <c r="J666" s="197"/>
      <c r="K666" s="197"/>
    </row>
    <row r="667" spans="1:11">
      <c r="A667" s="195"/>
      <c r="B667" s="195"/>
      <c r="F667" s="197"/>
      <c r="G667" s="197"/>
      <c r="H667" s="197"/>
      <c r="I667" s="197"/>
      <c r="J667" s="197"/>
      <c r="K667" s="197"/>
    </row>
    <row r="668" spans="1:11">
      <c r="A668" s="195"/>
      <c r="B668" s="195"/>
      <c r="F668" s="197"/>
      <c r="G668" s="197"/>
      <c r="H668" s="197"/>
      <c r="I668" s="197"/>
      <c r="J668" s="197"/>
      <c r="K668" s="197"/>
    </row>
    <row r="669" spans="1:11">
      <c r="A669" s="195"/>
      <c r="B669" s="195"/>
      <c r="F669" s="197"/>
      <c r="G669" s="197"/>
      <c r="H669" s="197"/>
      <c r="I669" s="197"/>
      <c r="J669" s="197"/>
      <c r="K669" s="197"/>
    </row>
    <row r="670" spans="1:11">
      <c r="A670" s="195"/>
      <c r="B670" s="195"/>
      <c r="F670" s="197"/>
      <c r="G670" s="197"/>
      <c r="H670" s="197"/>
      <c r="I670" s="197"/>
      <c r="J670" s="197"/>
      <c r="K670" s="197"/>
    </row>
    <row r="671" spans="1:11">
      <c r="A671" s="195"/>
      <c r="B671" s="195"/>
      <c r="F671" s="197"/>
      <c r="G671" s="197"/>
      <c r="H671" s="197"/>
      <c r="I671" s="197"/>
      <c r="J671" s="197"/>
      <c r="K671" s="197"/>
    </row>
    <row r="672" spans="1:11">
      <c r="A672" s="195"/>
      <c r="B672" s="195"/>
      <c r="F672" s="197"/>
      <c r="G672" s="197"/>
      <c r="H672" s="197"/>
      <c r="I672" s="197"/>
      <c r="J672" s="197"/>
      <c r="K672" s="197"/>
    </row>
    <row r="673" spans="1:11">
      <c r="A673" s="195"/>
      <c r="B673" s="195"/>
      <c r="F673" s="197"/>
      <c r="G673" s="197"/>
      <c r="H673" s="197"/>
      <c r="I673" s="197"/>
      <c r="J673" s="197"/>
      <c r="K673" s="197"/>
    </row>
    <row r="674" spans="1:11">
      <c r="A674" s="195"/>
      <c r="B674" s="195"/>
      <c r="F674" s="197"/>
      <c r="G674" s="197"/>
      <c r="H674" s="197"/>
      <c r="I674" s="197"/>
      <c r="J674" s="197"/>
      <c r="K674" s="197"/>
    </row>
    <row r="675" spans="1:11">
      <c r="A675" s="195"/>
      <c r="B675" s="195"/>
      <c r="F675" s="197"/>
      <c r="G675" s="197"/>
      <c r="H675" s="197"/>
      <c r="I675" s="197"/>
      <c r="J675" s="197"/>
      <c r="K675" s="197"/>
    </row>
    <row r="676" spans="1:11">
      <c r="A676" s="195"/>
      <c r="B676" s="195"/>
      <c r="F676" s="197"/>
      <c r="G676" s="197"/>
      <c r="H676" s="197"/>
      <c r="I676" s="197"/>
      <c r="J676" s="197"/>
      <c r="K676" s="197"/>
    </row>
    <row r="677" spans="1:11">
      <c r="A677" s="195"/>
      <c r="B677" s="195"/>
      <c r="F677" s="197"/>
      <c r="G677" s="197"/>
      <c r="H677" s="197"/>
      <c r="I677" s="197"/>
      <c r="J677" s="197"/>
      <c r="K677" s="197"/>
    </row>
    <row r="678" spans="1:11">
      <c r="A678" s="195"/>
      <c r="B678" s="195"/>
      <c r="F678" s="197"/>
      <c r="G678" s="197"/>
      <c r="H678" s="197"/>
      <c r="I678" s="197"/>
      <c r="J678" s="197"/>
      <c r="K678" s="197"/>
    </row>
    <row r="679" spans="1:11">
      <c r="A679" s="195"/>
      <c r="B679" s="195"/>
      <c r="F679" s="197"/>
      <c r="G679" s="197"/>
      <c r="H679" s="197"/>
      <c r="I679" s="197"/>
      <c r="J679" s="197"/>
      <c r="K679" s="197"/>
    </row>
    <row r="680" spans="1:11">
      <c r="A680" s="195"/>
      <c r="B680" s="195"/>
      <c r="F680" s="197"/>
      <c r="G680" s="197"/>
      <c r="H680" s="197"/>
      <c r="I680" s="197"/>
      <c r="J680" s="197"/>
      <c r="K680" s="197"/>
    </row>
    <row r="681" spans="1:11">
      <c r="A681" s="195"/>
      <c r="B681" s="195"/>
      <c r="F681" s="197"/>
      <c r="G681" s="197"/>
      <c r="H681" s="197"/>
      <c r="I681" s="197"/>
      <c r="J681" s="197"/>
      <c r="K681" s="197"/>
    </row>
    <row r="682" spans="1:11">
      <c r="A682" s="195"/>
      <c r="B682" s="195"/>
      <c r="F682" s="197"/>
      <c r="G682" s="197"/>
      <c r="H682" s="197"/>
      <c r="I682" s="197"/>
      <c r="J682" s="197"/>
      <c r="K682" s="197"/>
    </row>
    <row r="683" spans="1:11">
      <c r="A683" s="195"/>
      <c r="B683" s="195"/>
      <c r="F683" s="197"/>
      <c r="G683" s="197"/>
      <c r="H683" s="197"/>
      <c r="I683" s="197"/>
      <c r="J683" s="197"/>
      <c r="K683" s="197"/>
    </row>
    <row r="684" spans="1:11">
      <c r="A684" s="195"/>
      <c r="B684" s="195"/>
      <c r="F684" s="197"/>
      <c r="G684" s="197"/>
      <c r="H684" s="197"/>
      <c r="I684" s="197"/>
      <c r="J684" s="197"/>
      <c r="K684" s="197"/>
    </row>
    <row r="685" spans="1:11">
      <c r="A685" s="195"/>
      <c r="B685" s="195"/>
      <c r="F685" s="197"/>
      <c r="G685" s="197"/>
      <c r="H685" s="197"/>
      <c r="I685" s="197"/>
      <c r="J685" s="197"/>
      <c r="K685" s="197"/>
    </row>
    <row r="686" spans="1:11">
      <c r="A686" s="195"/>
      <c r="B686" s="195"/>
      <c r="F686" s="197"/>
      <c r="G686" s="197"/>
      <c r="H686" s="197"/>
      <c r="I686" s="197"/>
      <c r="J686" s="197"/>
      <c r="K686" s="197"/>
    </row>
    <row r="687" spans="1:11">
      <c r="A687" s="195"/>
      <c r="B687" s="195"/>
      <c r="F687" s="197"/>
      <c r="G687" s="197"/>
      <c r="H687" s="197"/>
      <c r="I687" s="197"/>
      <c r="J687" s="197"/>
      <c r="K687" s="197"/>
    </row>
    <row r="688" spans="1:11">
      <c r="A688" s="195"/>
      <c r="B688" s="195"/>
      <c r="F688" s="197"/>
      <c r="G688" s="197"/>
      <c r="H688" s="197"/>
      <c r="I688" s="197"/>
      <c r="J688" s="197"/>
      <c r="K688" s="197"/>
    </row>
    <row r="689" spans="1:11">
      <c r="A689" s="195"/>
      <c r="B689" s="195"/>
      <c r="F689" s="197"/>
      <c r="G689" s="197"/>
      <c r="H689" s="197"/>
      <c r="I689" s="197"/>
      <c r="J689" s="197"/>
      <c r="K689" s="197"/>
    </row>
    <row r="690" spans="1:11">
      <c r="A690" s="195"/>
      <c r="B690" s="195"/>
      <c r="F690" s="197"/>
      <c r="G690" s="197"/>
      <c r="H690" s="197"/>
      <c r="I690" s="197"/>
      <c r="J690" s="197"/>
      <c r="K690" s="197"/>
    </row>
    <row r="691" spans="1:11">
      <c r="A691" s="195"/>
      <c r="B691" s="195"/>
      <c r="F691" s="197"/>
      <c r="G691" s="197"/>
      <c r="H691" s="197"/>
      <c r="I691" s="197"/>
      <c r="J691" s="197"/>
      <c r="K691" s="197"/>
    </row>
    <row r="692" spans="1:11">
      <c r="A692" s="195"/>
      <c r="B692" s="195"/>
      <c r="F692" s="197"/>
      <c r="G692" s="197"/>
      <c r="H692" s="197"/>
      <c r="I692" s="197"/>
      <c r="J692" s="197"/>
      <c r="K692" s="197"/>
    </row>
    <row r="693" spans="1:11">
      <c r="A693" s="195"/>
      <c r="B693" s="195"/>
      <c r="F693" s="197"/>
      <c r="G693" s="197"/>
      <c r="H693" s="197"/>
      <c r="I693" s="197"/>
      <c r="J693" s="197"/>
      <c r="K693" s="197"/>
    </row>
    <row r="694" spans="1:11">
      <c r="A694" s="195"/>
      <c r="B694" s="195"/>
      <c r="F694" s="197"/>
      <c r="G694" s="197"/>
      <c r="H694" s="197"/>
      <c r="I694" s="197"/>
      <c r="J694" s="197"/>
      <c r="K694" s="197"/>
    </row>
    <row r="695" spans="1:11">
      <c r="A695" s="195"/>
      <c r="B695" s="195"/>
      <c r="F695" s="197"/>
      <c r="G695" s="197"/>
      <c r="H695" s="197"/>
      <c r="I695" s="197"/>
      <c r="J695" s="197"/>
      <c r="K695" s="197"/>
    </row>
    <row r="696" spans="1:11">
      <c r="A696" s="195"/>
      <c r="B696" s="195"/>
      <c r="F696" s="197"/>
      <c r="G696" s="197"/>
      <c r="H696" s="197"/>
      <c r="I696" s="197"/>
      <c r="J696" s="197"/>
      <c r="K696" s="197"/>
    </row>
    <row r="697" spans="1:11">
      <c r="A697" s="195"/>
      <c r="B697" s="195"/>
      <c r="F697" s="197"/>
      <c r="G697" s="197"/>
      <c r="H697" s="197"/>
      <c r="I697" s="197"/>
      <c r="J697" s="197"/>
      <c r="K697" s="197"/>
    </row>
    <row r="698" spans="1:11">
      <c r="A698" s="195"/>
      <c r="B698" s="195"/>
      <c r="F698" s="197"/>
      <c r="G698" s="197"/>
      <c r="H698" s="197"/>
      <c r="I698" s="197"/>
      <c r="J698" s="197"/>
      <c r="K698" s="197"/>
    </row>
    <row r="699" spans="1:11">
      <c r="A699" s="195"/>
      <c r="B699" s="195"/>
      <c r="F699" s="197"/>
      <c r="G699" s="197"/>
      <c r="H699" s="197"/>
      <c r="I699" s="197"/>
      <c r="J699" s="197"/>
      <c r="K699" s="197"/>
    </row>
    <row r="700" spans="1:11">
      <c r="A700" s="195"/>
      <c r="B700" s="195"/>
      <c r="F700" s="197"/>
      <c r="G700" s="197"/>
      <c r="H700" s="197"/>
      <c r="I700" s="197"/>
      <c r="J700" s="197"/>
      <c r="K700" s="197"/>
    </row>
    <row r="701" spans="1:11">
      <c r="A701" s="195"/>
      <c r="B701" s="195"/>
      <c r="F701" s="197"/>
      <c r="G701" s="197"/>
      <c r="H701" s="197"/>
      <c r="I701" s="197"/>
      <c r="J701" s="197"/>
      <c r="K701" s="197"/>
    </row>
    <row r="702" spans="1:11">
      <c r="A702" s="195"/>
      <c r="B702" s="195"/>
      <c r="F702" s="197"/>
      <c r="G702" s="197"/>
      <c r="H702" s="197"/>
      <c r="I702" s="197"/>
      <c r="J702" s="197"/>
      <c r="K702" s="197"/>
    </row>
    <row r="703" spans="1:11">
      <c r="A703" s="195"/>
      <c r="B703" s="195"/>
      <c r="F703" s="197"/>
      <c r="G703" s="197"/>
      <c r="H703" s="197"/>
      <c r="I703" s="197"/>
      <c r="J703" s="197"/>
      <c r="K703" s="197"/>
    </row>
    <row r="704" spans="1:11">
      <c r="A704" s="195"/>
      <c r="B704" s="195"/>
      <c r="F704" s="197"/>
      <c r="G704" s="197"/>
      <c r="H704" s="197"/>
      <c r="I704" s="197"/>
      <c r="J704" s="197"/>
      <c r="K704" s="197"/>
    </row>
    <row r="705" spans="1:11">
      <c r="A705" s="195"/>
      <c r="B705" s="195"/>
      <c r="F705" s="197"/>
      <c r="G705" s="197"/>
      <c r="H705" s="197"/>
      <c r="I705" s="197"/>
      <c r="J705" s="197"/>
      <c r="K705" s="197"/>
    </row>
    <row r="706" spans="1:11">
      <c r="A706" s="195"/>
      <c r="B706" s="195"/>
      <c r="F706" s="197"/>
      <c r="G706" s="197"/>
      <c r="H706" s="197"/>
      <c r="I706" s="197"/>
      <c r="J706" s="197"/>
      <c r="K706" s="197"/>
    </row>
    <row r="707" spans="1:11">
      <c r="A707" s="195"/>
      <c r="B707" s="195"/>
      <c r="F707" s="197"/>
      <c r="G707" s="197"/>
      <c r="H707" s="197"/>
      <c r="I707" s="197"/>
      <c r="J707" s="197"/>
      <c r="K707" s="197"/>
    </row>
    <row r="708" spans="1:11">
      <c r="A708" s="195"/>
      <c r="B708" s="195"/>
      <c r="F708" s="197"/>
      <c r="G708" s="197"/>
      <c r="H708" s="197"/>
      <c r="I708" s="197"/>
      <c r="J708" s="197"/>
      <c r="K708" s="197"/>
    </row>
    <row r="709" spans="1:11">
      <c r="A709" s="195"/>
      <c r="B709" s="195"/>
      <c r="F709" s="197"/>
      <c r="G709" s="197"/>
      <c r="H709" s="197"/>
      <c r="I709" s="197"/>
      <c r="J709" s="197"/>
      <c r="K709" s="197"/>
    </row>
    <row r="710" spans="1:11">
      <c r="A710" s="195"/>
      <c r="B710" s="195"/>
      <c r="F710" s="197"/>
      <c r="G710" s="197"/>
      <c r="H710" s="197"/>
      <c r="I710" s="197"/>
      <c r="J710" s="197"/>
      <c r="K710" s="197"/>
    </row>
    <row r="711" spans="1:11">
      <c r="A711" s="195"/>
      <c r="B711" s="195"/>
      <c r="F711" s="197"/>
      <c r="G711" s="197"/>
      <c r="H711" s="197"/>
      <c r="I711" s="197"/>
      <c r="J711" s="197"/>
      <c r="K711" s="197"/>
    </row>
    <row r="712" spans="1:11">
      <c r="A712" s="195"/>
      <c r="B712" s="195"/>
      <c r="F712" s="197"/>
      <c r="G712" s="197"/>
      <c r="H712" s="197"/>
      <c r="I712" s="197"/>
      <c r="J712" s="197"/>
      <c r="K712" s="197"/>
    </row>
    <row r="713" spans="1:11">
      <c r="A713" s="195"/>
      <c r="B713" s="195"/>
      <c r="F713" s="197"/>
      <c r="G713" s="197"/>
      <c r="H713" s="197"/>
      <c r="I713" s="197"/>
      <c r="J713" s="197"/>
      <c r="K713" s="197"/>
    </row>
    <row r="714" spans="1:11">
      <c r="A714" s="195"/>
      <c r="B714" s="195"/>
      <c r="F714" s="197"/>
      <c r="G714" s="197"/>
      <c r="H714" s="197"/>
      <c r="I714" s="197"/>
      <c r="J714" s="197"/>
      <c r="K714" s="197"/>
    </row>
    <row r="715" spans="1:11">
      <c r="A715" s="195"/>
      <c r="B715" s="195"/>
      <c r="F715" s="197"/>
      <c r="G715" s="197"/>
      <c r="H715" s="197"/>
      <c r="I715" s="197"/>
      <c r="J715" s="197"/>
      <c r="K715" s="197"/>
    </row>
    <row r="716" spans="1:11">
      <c r="A716" s="195"/>
      <c r="B716" s="195"/>
      <c r="F716" s="197"/>
      <c r="G716" s="197"/>
      <c r="H716" s="197"/>
      <c r="I716" s="197"/>
      <c r="J716" s="197"/>
      <c r="K716" s="197"/>
    </row>
    <row r="717" spans="1:11">
      <c r="A717" s="195"/>
      <c r="B717" s="195"/>
      <c r="F717" s="197"/>
      <c r="G717" s="197"/>
      <c r="H717" s="197"/>
      <c r="I717" s="197"/>
      <c r="J717" s="197"/>
      <c r="K717" s="197"/>
    </row>
    <row r="718" spans="1:11">
      <c r="A718" s="195"/>
      <c r="B718" s="195"/>
      <c r="F718" s="197"/>
      <c r="G718" s="197"/>
      <c r="H718" s="197"/>
      <c r="I718" s="197"/>
      <c r="J718" s="197"/>
      <c r="K718" s="197"/>
    </row>
    <row r="719" spans="1:11">
      <c r="A719" s="195"/>
      <c r="B719" s="195"/>
      <c r="F719" s="197"/>
      <c r="G719" s="197"/>
      <c r="H719" s="197"/>
      <c r="I719" s="197"/>
      <c r="J719" s="197"/>
      <c r="K719" s="197"/>
    </row>
    <row r="720" spans="1:11">
      <c r="A720" s="195"/>
      <c r="B720" s="195"/>
      <c r="F720" s="197"/>
      <c r="G720" s="197"/>
      <c r="H720" s="197"/>
      <c r="I720" s="197"/>
      <c r="J720" s="197"/>
      <c r="K720" s="197"/>
    </row>
    <row r="721" spans="1:11">
      <c r="A721" s="195"/>
      <c r="B721" s="195"/>
      <c r="F721" s="197"/>
      <c r="G721" s="197"/>
      <c r="H721" s="197"/>
      <c r="I721" s="197"/>
      <c r="J721" s="197"/>
      <c r="K721" s="197"/>
    </row>
    <row r="722" spans="1:11">
      <c r="A722" s="195"/>
      <c r="B722" s="195"/>
      <c r="F722" s="197"/>
      <c r="G722" s="197"/>
      <c r="H722" s="197"/>
      <c r="I722" s="197"/>
      <c r="J722" s="197"/>
      <c r="K722" s="197"/>
    </row>
    <row r="723" spans="1:11">
      <c r="A723" s="195"/>
      <c r="B723" s="195"/>
      <c r="F723" s="197"/>
      <c r="G723" s="197"/>
      <c r="H723" s="197"/>
      <c r="I723" s="197"/>
      <c r="J723" s="197"/>
      <c r="K723" s="197"/>
    </row>
    <row r="724" spans="1:11">
      <c r="A724" s="195"/>
      <c r="B724" s="195"/>
      <c r="F724" s="197"/>
      <c r="G724" s="197"/>
      <c r="H724" s="197"/>
      <c r="I724" s="197"/>
      <c r="J724" s="197"/>
      <c r="K724" s="197"/>
    </row>
    <row r="725" spans="1:11">
      <c r="A725" s="195"/>
      <c r="B725" s="195"/>
      <c r="F725" s="197"/>
      <c r="G725" s="197"/>
      <c r="H725" s="197"/>
      <c r="I725" s="197"/>
      <c r="J725" s="197"/>
      <c r="K725" s="197"/>
    </row>
    <row r="726" spans="1:11">
      <c r="A726" s="195"/>
      <c r="B726" s="195"/>
      <c r="F726" s="197"/>
      <c r="G726" s="197"/>
      <c r="H726" s="197"/>
      <c r="I726" s="197"/>
      <c r="J726" s="197"/>
      <c r="K726" s="197"/>
    </row>
    <row r="727" spans="1:11">
      <c r="A727" s="195"/>
      <c r="B727" s="195"/>
      <c r="F727" s="197"/>
      <c r="G727" s="197"/>
      <c r="H727" s="197"/>
      <c r="I727" s="197"/>
      <c r="J727" s="197"/>
      <c r="K727" s="197"/>
    </row>
    <row r="728" spans="1:11">
      <c r="A728" s="195"/>
      <c r="B728" s="195"/>
      <c r="F728" s="197"/>
      <c r="G728" s="197"/>
      <c r="H728" s="197"/>
      <c r="I728" s="197"/>
      <c r="J728" s="197"/>
      <c r="K728" s="197"/>
    </row>
    <row r="729" spans="1:11">
      <c r="A729" s="195"/>
      <c r="B729" s="195"/>
      <c r="F729" s="197"/>
      <c r="G729" s="197"/>
      <c r="H729" s="197"/>
      <c r="I729" s="197"/>
      <c r="J729" s="197"/>
      <c r="K729" s="197"/>
    </row>
    <row r="730" spans="1:11">
      <c r="A730" s="195"/>
      <c r="B730" s="195"/>
      <c r="F730" s="197"/>
      <c r="G730" s="197"/>
      <c r="H730" s="197"/>
      <c r="I730" s="197"/>
      <c r="J730" s="197"/>
      <c r="K730" s="197"/>
    </row>
    <row r="731" spans="1:11">
      <c r="A731" s="195"/>
      <c r="B731" s="195"/>
      <c r="F731" s="197"/>
      <c r="G731" s="197"/>
      <c r="H731" s="197"/>
      <c r="I731" s="197"/>
      <c r="J731" s="197"/>
      <c r="K731" s="197"/>
    </row>
    <row r="732" spans="1:11">
      <c r="A732" s="195"/>
      <c r="B732" s="195"/>
      <c r="F732" s="197"/>
      <c r="G732" s="197"/>
      <c r="H732" s="197"/>
      <c r="I732" s="197"/>
      <c r="J732" s="197"/>
      <c r="K732" s="197"/>
    </row>
    <row r="733" spans="1:11">
      <c r="A733" s="195"/>
      <c r="B733" s="195"/>
      <c r="F733" s="197"/>
      <c r="G733" s="197"/>
      <c r="H733" s="197"/>
      <c r="I733" s="197"/>
      <c r="J733" s="197"/>
      <c r="K733" s="197"/>
    </row>
    <row r="734" spans="1:11">
      <c r="A734" s="195"/>
      <c r="B734" s="195"/>
      <c r="F734" s="197"/>
      <c r="G734" s="197"/>
      <c r="H734" s="197"/>
      <c r="I734" s="197"/>
      <c r="J734" s="197"/>
      <c r="K734" s="197"/>
    </row>
    <row r="735" spans="1:11">
      <c r="A735" s="195"/>
      <c r="B735" s="195"/>
      <c r="F735" s="197"/>
      <c r="G735" s="197"/>
      <c r="H735" s="197"/>
      <c r="I735" s="197"/>
      <c r="J735" s="197"/>
      <c r="K735" s="197"/>
    </row>
    <row r="736" spans="1:11">
      <c r="A736" s="195"/>
      <c r="B736" s="195"/>
      <c r="F736" s="197"/>
      <c r="G736" s="197"/>
      <c r="H736" s="197"/>
      <c r="I736" s="197"/>
      <c r="J736" s="197"/>
      <c r="K736" s="197"/>
    </row>
    <row r="737" spans="1:11">
      <c r="A737" s="195"/>
      <c r="B737" s="195"/>
      <c r="F737" s="197"/>
      <c r="G737" s="197"/>
      <c r="H737" s="197"/>
      <c r="I737" s="197"/>
      <c r="J737" s="197"/>
      <c r="K737" s="197"/>
    </row>
    <row r="738" spans="1:11">
      <c r="A738" s="195"/>
      <c r="B738" s="195"/>
      <c r="F738" s="197"/>
      <c r="G738" s="197"/>
      <c r="H738" s="197"/>
      <c r="I738" s="197"/>
      <c r="J738" s="197"/>
      <c r="K738" s="197"/>
    </row>
    <row r="739" spans="1:11">
      <c r="A739" s="195"/>
      <c r="B739" s="195"/>
      <c r="F739" s="197"/>
      <c r="G739" s="197"/>
      <c r="H739" s="197"/>
      <c r="I739" s="197"/>
      <c r="J739" s="197"/>
      <c r="K739" s="197"/>
    </row>
    <row r="740" spans="1:11">
      <c r="A740" s="195"/>
      <c r="B740" s="195"/>
      <c r="F740" s="197"/>
      <c r="G740" s="197"/>
      <c r="H740" s="197"/>
      <c r="I740" s="197"/>
      <c r="J740" s="197"/>
      <c r="K740" s="197"/>
    </row>
    <row r="741" spans="1:11">
      <c r="A741" s="195"/>
      <c r="B741" s="195"/>
      <c r="F741" s="197"/>
      <c r="G741" s="197"/>
      <c r="H741" s="197"/>
      <c r="I741" s="197"/>
      <c r="J741" s="197"/>
      <c r="K741" s="197"/>
    </row>
    <row r="742" spans="1:11">
      <c r="A742" s="195"/>
      <c r="B742" s="195"/>
      <c r="F742" s="197"/>
      <c r="G742" s="197"/>
      <c r="H742" s="197"/>
      <c r="I742" s="197"/>
      <c r="J742" s="197"/>
      <c r="K742" s="197"/>
    </row>
    <row r="743" spans="1:11">
      <c r="A743" s="195"/>
      <c r="B743" s="195"/>
      <c r="F743" s="197"/>
      <c r="G743" s="197"/>
      <c r="H743" s="197"/>
      <c r="I743" s="197"/>
      <c r="J743" s="197"/>
      <c r="K743" s="197"/>
    </row>
    <row r="744" spans="1:11">
      <c r="A744" s="195"/>
      <c r="B744" s="195"/>
      <c r="F744" s="197"/>
      <c r="G744" s="197"/>
      <c r="H744" s="197"/>
      <c r="I744" s="197"/>
      <c r="J744" s="197"/>
      <c r="K744" s="197"/>
    </row>
    <row r="745" spans="1:11">
      <c r="A745" s="195"/>
      <c r="B745" s="195"/>
      <c r="F745" s="197"/>
      <c r="G745" s="197"/>
      <c r="H745" s="197"/>
      <c r="I745" s="197"/>
      <c r="J745" s="197"/>
      <c r="K745" s="197"/>
    </row>
    <row r="746" spans="1:11">
      <c r="A746" s="195"/>
      <c r="B746" s="195"/>
      <c r="F746" s="197"/>
      <c r="G746" s="197"/>
      <c r="H746" s="197"/>
      <c r="I746" s="197"/>
      <c r="J746" s="197"/>
      <c r="K746" s="197"/>
    </row>
    <row r="747" spans="1:11">
      <c r="A747" s="195"/>
      <c r="B747" s="195"/>
      <c r="F747" s="197"/>
      <c r="G747" s="197"/>
      <c r="H747" s="197"/>
      <c r="I747" s="197"/>
      <c r="J747" s="197"/>
      <c r="K747" s="197"/>
    </row>
    <row r="748" spans="1:11">
      <c r="A748" s="195"/>
      <c r="B748" s="195"/>
      <c r="F748" s="197"/>
      <c r="G748" s="197"/>
      <c r="H748" s="197"/>
      <c r="I748" s="197"/>
      <c r="J748" s="197"/>
      <c r="K748" s="197"/>
    </row>
    <row r="749" spans="1:11">
      <c r="A749" s="195"/>
      <c r="B749" s="195"/>
      <c r="F749" s="197"/>
      <c r="G749" s="197"/>
      <c r="H749" s="197"/>
      <c r="I749" s="197"/>
      <c r="J749" s="197"/>
      <c r="K749" s="197"/>
    </row>
    <row r="750" spans="1:11">
      <c r="A750" s="195"/>
      <c r="B750" s="195"/>
      <c r="F750" s="197"/>
      <c r="G750" s="197"/>
      <c r="H750" s="197"/>
      <c r="I750" s="197"/>
      <c r="J750" s="197"/>
      <c r="K750" s="197"/>
    </row>
    <row r="751" spans="1:11">
      <c r="A751" s="195"/>
      <c r="B751" s="195"/>
      <c r="F751" s="197"/>
      <c r="G751" s="197"/>
      <c r="H751" s="197"/>
      <c r="I751" s="197"/>
      <c r="J751" s="197"/>
      <c r="K751" s="197"/>
    </row>
    <row r="752" spans="1:11">
      <c r="A752" s="195"/>
      <c r="B752" s="195"/>
      <c r="F752" s="197"/>
      <c r="G752" s="197"/>
      <c r="H752" s="197"/>
      <c r="I752" s="197"/>
      <c r="J752" s="197"/>
      <c r="K752" s="197"/>
    </row>
    <row r="753" spans="1:11">
      <c r="A753" s="195"/>
      <c r="B753" s="195"/>
      <c r="F753" s="197"/>
      <c r="G753" s="197"/>
      <c r="H753" s="197"/>
      <c r="I753" s="197"/>
      <c r="J753" s="197"/>
      <c r="K753" s="197"/>
    </row>
    <row r="754" spans="1:11">
      <c r="A754" s="195"/>
      <c r="B754" s="195"/>
      <c r="F754" s="197"/>
      <c r="G754" s="197"/>
      <c r="H754" s="197"/>
      <c r="I754" s="197"/>
      <c r="J754" s="197"/>
      <c r="K754" s="197"/>
    </row>
    <row r="755" spans="1:11">
      <c r="A755" s="195"/>
      <c r="B755" s="195"/>
      <c r="F755" s="197"/>
      <c r="G755" s="197"/>
      <c r="H755" s="197"/>
      <c r="I755" s="197"/>
      <c r="J755" s="197"/>
      <c r="K755" s="197"/>
    </row>
    <row r="756" spans="1:11">
      <c r="A756" s="195"/>
      <c r="B756" s="195"/>
      <c r="F756" s="197"/>
      <c r="G756" s="197"/>
      <c r="H756" s="197"/>
      <c r="I756" s="197"/>
      <c r="J756" s="197"/>
      <c r="K756" s="197"/>
    </row>
    <row r="757" spans="1:11">
      <c r="A757" s="195"/>
      <c r="B757" s="195"/>
      <c r="F757" s="197"/>
      <c r="G757" s="197"/>
      <c r="H757" s="197"/>
      <c r="I757" s="197"/>
      <c r="J757" s="197"/>
      <c r="K757" s="197"/>
    </row>
    <row r="758" spans="1:11">
      <c r="A758" s="195"/>
      <c r="B758" s="195"/>
      <c r="F758" s="197"/>
      <c r="G758" s="197"/>
      <c r="H758" s="197"/>
      <c r="I758" s="197"/>
      <c r="J758" s="197"/>
      <c r="K758" s="197"/>
    </row>
    <row r="759" spans="1:11">
      <c r="A759" s="195"/>
      <c r="B759" s="195"/>
      <c r="F759" s="197"/>
      <c r="G759" s="197"/>
      <c r="H759" s="197"/>
      <c r="I759" s="197"/>
      <c r="J759" s="197"/>
      <c r="K759" s="197"/>
    </row>
    <row r="760" spans="1:11">
      <c r="A760" s="195"/>
      <c r="B760" s="195"/>
      <c r="F760" s="197"/>
      <c r="G760" s="197"/>
      <c r="H760" s="197"/>
      <c r="I760" s="197"/>
      <c r="J760" s="197"/>
      <c r="K760" s="197"/>
    </row>
    <row r="761" spans="1:11">
      <c r="A761" s="195"/>
      <c r="B761" s="195"/>
      <c r="F761" s="197"/>
      <c r="G761" s="197"/>
      <c r="H761" s="197"/>
      <c r="I761" s="197"/>
      <c r="J761" s="197"/>
      <c r="K761" s="197"/>
    </row>
    <row r="762" spans="1:11">
      <c r="A762" s="195"/>
      <c r="B762" s="195"/>
      <c r="F762" s="197"/>
      <c r="G762" s="197"/>
      <c r="H762" s="197"/>
      <c r="I762" s="197"/>
      <c r="J762" s="197"/>
      <c r="K762" s="197"/>
    </row>
    <row r="763" spans="1:11">
      <c r="A763" s="195"/>
      <c r="B763" s="195"/>
      <c r="F763" s="197"/>
      <c r="G763" s="197"/>
      <c r="H763" s="197"/>
      <c r="I763" s="197"/>
      <c r="J763" s="197"/>
      <c r="K763" s="197"/>
    </row>
    <row r="764" spans="1:11">
      <c r="A764" s="195"/>
      <c r="B764" s="195"/>
      <c r="F764" s="197"/>
      <c r="G764" s="197"/>
      <c r="H764" s="197"/>
      <c r="I764" s="197"/>
      <c r="J764" s="197"/>
      <c r="K764" s="197"/>
    </row>
    <row r="765" spans="1:11">
      <c r="A765" s="195"/>
      <c r="B765" s="195"/>
      <c r="F765" s="197"/>
      <c r="G765" s="197"/>
      <c r="H765" s="197"/>
      <c r="I765" s="197"/>
      <c r="J765" s="197"/>
      <c r="K765" s="197"/>
    </row>
    <row r="766" spans="1:11">
      <c r="A766" s="195"/>
      <c r="B766" s="195"/>
      <c r="F766" s="197"/>
      <c r="G766" s="197"/>
      <c r="H766" s="197"/>
      <c r="I766" s="197"/>
      <c r="J766" s="197"/>
      <c r="K766" s="197"/>
    </row>
    <row r="767" spans="1:11">
      <c r="A767" s="195"/>
      <c r="B767" s="195"/>
      <c r="F767" s="197"/>
      <c r="G767" s="197"/>
      <c r="H767" s="197"/>
      <c r="I767" s="197"/>
      <c r="J767" s="197"/>
      <c r="K767" s="197"/>
    </row>
    <row r="768" spans="1:11">
      <c r="A768" s="195"/>
      <c r="B768" s="195"/>
      <c r="F768" s="197"/>
      <c r="G768" s="197"/>
      <c r="H768" s="197"/>
      <c r="I768" s="197"/>
      <c r="J768" s="197"/>
      <c r="K768" s="197"/>
    </row>
    <row r="769" spans="1:11">
      <c r="A769" s="195"/>
      <c r="B769" s="195"/>
      <c r="F769" s="197"/>
      <c r="G769" s="197"/>
      <c r="H769" s="197"/>
      <c r="I769" s="197"/>
      <c r="J769" s="197"/>
      <c r="K769" s="197"/>
    </row>
    <row r="770" spans="1:11">
      <c r="A770" s="195"/>
      <c r="B770" s="195"/>
      <c r="F770" s="197"/>
      <c r="G770" s="197"/>
      <c r="H770" s="197"/>
      <c r="I770" s="197"/>
      <c r="J770" s="197"/>
      <c r="K770" s="197"/>
    </row>
    <row r="771" spans="1:11">
      <c r="A771" s="195"/>
      <c r="B771" s="195"/>
      <c r="F771" s="197"/>
      <c r="G771" s="197"/>
      <c r="H771" s="197"/>
      <c r="I771" s="197"/>
      <c r="J771" s="197"/>
      <c r="K771" s="197"/>
    </row>
    <row r="772" spans="1:11">
      <c r="A772" s="195"/>
      <c r="B772" s="195"/>
      <c r="F772" s="197"/>
      <c r="G772" s="197"/>
      <c r="H772" s="197"/>
      <c r="I772" s="197"/>
      <c r="J772" s="197"/>
      <c r="K772" s="197"/>
    </row>
    <row r="773" spans="1:11">
      <c r="A773" s="195"/>
      <c r="B773" s="195"/>
      <c r="F773" s="197"/>
      <c r="G773" s="197"/>
      <c r="H773" s="197"/>
      <c r="I773" s="197"/>
      <c r="J773" s="197"/>
      <c r="K773" s="197"/>
    </row>
    <row r="774" spans="1:11">
      <c r="A774" s="195"/>
      <c r="B774" s="195"/>
      <c r="F774" s="197"/>
      <c r="G774" s="197"/>
      <c r="H774" s="197"/>
      <c r="I774" s="197"/>
      <c r="J774" s="197"/>
      <c r="K774" s="197"/>
    </row>
    <row r="775" spans="1:11">
      <c r="A775" s="195"/>
      <c r="B775" s="195"/>
      <c r="F775" s="197"/>
      <c r="G775" s="197"/>
      <c r="H775" s="197"/>
      <c r="I775" s="197"/>
      <c r="J775" s="197"/>
      <c r="K775" s="197"/>
    </row>
    <row r="776" spans="1:11">
      <c r="A776" s="195"/>
      <c r="B776" s="195"/>
      <c r="F776" s="197"/>
      <c r="G776" s="197"/>
      <c r="H776" s="197"/>
      <c r="I776" s="197"/>
      <c r="J776" s="197"/>
      <c r="K776" s="197"/>
    </row>
    <row r="777" spans="1:11">
      <c r="A777" s="195"/>
      <c r="B777" s="195"/>
      <c r="F777" s="197"/>
      <c r="G777" s="197"/>
      <c r="H777" s="197"/>
      <c r="I777" s="197"/>
      <c r="J777" s="197"/>
      <c r="K777" s="197"/>
    </row>
    <row r="778" spans="1:11">
      <c r="A778" s="195"/>
      <c r="B778" s="195"/>
      <c r="F778" s="197"/>
      <c r="G778" s="197"/>
      <c r="H778" s="197"/>
      <c r="I778" s="197"/>
      <c r="J778" s="197"/>
      <c r="K778" s="197"/>
    </row>
    <row r="779" spans="1:11">
      <c r="A779" s="195"/>
      <c r="B779" s="195"/>
      <c r="F779" s="197"/>
      <c r="G779" s="197"/>
      <c r="H779" s="197"/>
      <c r="I779" s="197"/>
      <c r="J779" s="197"/>
      <c r="K779" s="197"/>
    </row>
    <row r="780" spans="1:11">
      <c r="A780" s="195"/>
      <c r="B780" s="195"/>
      <c r="F780" s="197"/>
      <c r="G780" s="197"/>
      <c r="H780" s="197"/>
      <c r="I780" s="197"/>
      <c r="J780" s="197"/>
      <c r="K780" s="197"/>
    </row>
    <row r="781" spans="1:11">
      <c r="A781" s="195"/>
      <c r="B781" s="195"/>
      <c r="F781" s="197"/>
      <c r="G781" s="197"/>
      <c r="H781" s="197"/>
      <c r="I781" s="197"/>
      <c r="J781" s="197"/>
      <c r="K781" s="197"/>
    </row>
    <row r="782" spans="1:11">
      <c r="A782" s="195"/>
      <c r="B782" s="195"/>
      <c r="F782" s="197"/>
      <c r="G782" s="197"/>
      <c r="H782" s="197"/>
      <c r="I782" s="197"/>
      <c r="J782" s="197"/>
      <c r="K782" s="197"/>
    </row>
    <row r="783" spans="1:11">
      <c r="A783" s="195"/>
      <c r="B783" s="195"/>
      <c r="F783" s="197"/>
      <c r="G783" s="197"/>
      <c r="H783" s="197"/>
      <c r="I783" s="197"/>
      <c r="J783" s="197"/>
      <c r="K783" s="197"/>
    </row>
    <row r="784" spans="1:11">
      <c r="A784" s="195"/>
      <c r="B784" s="195"/>
      <c r="F784" s="197"/>
      <c r="G784" s="197"/>
      <c r="H784" s="197"/>
      <c r="I784" s="197"/>
      <c r="J784" s="197"/>
      <c r="K784" s="197"/>
    </row>
    <row r="785" spans="1:11">
      <c r="A785" s="195"/>
      <c r="B785" s="195"/>
      <c r="F785" s="197"/>
      <c r="G785" s="197"/>
      <c r="H785" s="197"/>
      <c r="I785" s="197"/>
      <c r="J785" s="197"/>
      <c r="K785" s="197"/>
    </row>
    <row r="786" spans="1:11">
      <c r="A786" s="195"/>
      <c r="B786" s="195"/>
      <c r="F786" s="197"/>
      <c r="G786" s="197"/>
      <c r="H786" s="197"/>
      <c r="I786" s="197"/>
      <c r="J786" s="197"/>
      <c r="K786" s="197"/>
    </row>
    <row r="787" spans="1:11">
      <c r="A787" s="195"/>
      <c r="B787" s="195"/>
      <c r="F787" s="197"/>
      <c r="G787" s="197"/>
      <c r="H787" s="197"/>
      <c r="I787" s="197"/>
      <c r="J787" s="197"/>
      <c r="K787" s="197"/>
    </row>
    <row r="788" spans="1:11">
      <c r="A788" s="195"/>
      <c r="B788" s="195"/>
      <c r="F788" s="197"/>
      <c r="G788" s="197"/>
      <c r="H788" s="197"/>
      <c r="I788" s="197"/>
      <c r="J788" s="197"/>
      <c r="K788" s="197"/>
    </row>
    <row r="789" spans="1:11">
      <c r="A789" s="195"/>
      <c r="B789" s="195"/>
      <c r="F789" s="197"/>
      <c r="G789" s="197"/>
      <c r="H789" s="197"/>
      <c r="I789" s="197"/>
      <c r="J789" s="197"/>
      <c r="K789" s="197"/>
    </row>
    <row r="790" spans="1:11">
      <c r="A790" s="195"/>
      <c r="B790" s="195"/>
      <c r="F790" s="197"/>
      <c r="G790" s="197"/>
      <c r="H790" s="197"/>
      <c r="I790" s="197"/>
      <c r="J790" s="197"/>
      <c r="K790" s="197"/>
    </row>
    <row r="791" spans="1:11">
      <c r="A791" s="195"/>
      <c r="B791" s="195"/>
      <c r="F791" s="197"/>
      <c r="G791" s="197"/>
      <c r="H791" s="197"/>
      <c r="I791" s="197"/>
      <c r="J791" s="197"/>
      <c r="K791" s="197"/>
    </row>
    <row r="792" spans="1:11">
      <c r="A792" s="195"/>
      <c r="B792" s="195"/>
      <c r="F792" s="197"/>
      <c r="G792" s="197"/>
      <c r="H792" s="197"/>
      <c r="I792" s="197"/>
      <c r="J792" s="197"/>
      <c r="K792" s="197"/>
    </row>
    <row r="793" spans="1:11">
      <c r="A793" s="195"/>
      <c r="B793" s="195"/>
      <c r="F793" s="197"/>
      <c r="G793" s="197"/>
      <c r="H793" s="197"/>
      <c r="I793" s="197"/>
      <c r="J793" s="197"/>
      <c r="K793" s="197"/>
    </row>
    <row r="794" spans="1:11">
      <c r="A794" s="195"/>
      <c r="B794" s="195"/>
      <c r="F794" s="197"/>
      <c r="G794" s="197"/>
      <c r="H794" s="197"/>
      <c r="I794" s="197"/>
      <c r="J794" s="197"/>
      <c r="K794" s="197"/>
    </row>
    <row r="795" spans="1:11">
      <c r="A795" s="195"/>
      <c r="B795" s="195"/>
      <c r="F795" s="197"/>
      <c r="G795" s="197"/>
      <c r="H795" s="197"/>
      <c r="I795" s="197"/>
      <c r="J795" s="197"/>
      <c r="K795" s="197"/>
    </row>
    <row r="796" spans="1:11">
      <c r="A796" s="195"/>
      <c r="B796" s="195"/>
      <c r="F796" s="197"/>
      <c r="G796" s="197"/>
      <c r="H796" s="197"/>
      <c r="I796" s="197"/>
      <c r="J796" s="197"/>
      <c r="K796" s="197"/>
    </row>
    <row r="797" spans="1:11">
      <c r="A797" s="195"/>
      <c r="B797" s="195"/>
      <c r="F797" s="197"/>
      <c r="G797" s="197"/>
      <c r="H797" s="197"/>
      <c r="I797" s="197"/>
      <c r="J797" s="197"/>
      <c r="K797" s="197"/>
    </row>
    <row r="798" spans="1:11">
      <c r="A798" s="195"/>
      <c r="B798" s="195"/>
      <c r="F798" s="197"/>
      <c r="G798" s="197"/>
      <c r="H798" s="197"/>
      <c r="I798" s="197"/>
      <c r="J798" s="197"/>
      <c r="K798" s="197"/>
    </row>
    <row r="799" spans="1:11">
      <c r="A799" s="195"/>
      <c r="B799" s="195"/>
      <c r="F799" s="197"/>
      <c r="G799" s="197"/>
      <c r="H799" s="197"/>
      <c r="I799" s="197"/>
      <c r="J799" s="197"/>
      <c r="K799" s="197"/>
    </row>
    <row r="800" spans="1:11">
      <c r="A800" s="195"/>
      <c r="B800" s="195"/>
      <c r="F800" s="197"/>
      <c r="G800" s="197"/>
      <c r="H800" s="197"/>
      <c r="I800" s="197"/>
      <c r="J800" s="197"/>
      <c r="K800" s="197"/>
    </row>
    <row r="801" spans="1:11">
      <c r="A801" s="195"/>
      <c r="B801" s="195"/>
      <c r="F801" s="197"/>
      <c r="G801" s="197"/>
      <c r="H801" s="197"/>
      <c r="I801" s="197"/>
      <c r="J801" s="197"/>
      <c r="K801" s="197"/>
    </row>
    <row r="802" spans="1:11">
      <c r="A802" s="195"/>
      <c r="B802" s="195"/>
      <c r="F802" s="197"/>
      <c r="G802" s="197"/>
      <c r="H802" s="197"/>
      <c r="I802" s="197"/>
      <c r="J802" s="197"/>
      <c r="K802" s="197"/>
    </row>
    <row r="803" spans="1:11">
      <c r="A803" s="195"/>
      <c r="B803" s="195"/>
      <c r="F803" s="197"/>
      <c r="G803" s="197"/>
      <c r="H803" s="197"/>
      <c r="I803" s="197"/>
      <c r="J803" s="197"/>
      <c r="K803" s="197"/>
    </row>
    <row r="804" spans="1:11">
      <c r="A804" s="195"/>
      <c r="B804" s="195"/>
      <c r="F804" s="197"/>
      <c r="G804" s="197"/>
      <c r="H804" s="197"/>
      <c r="I804" s="197"/>
      <c r="J804" s="197"/>
      <c r="K804" s="197"/>
    </row>
    <row r="805" spans="1:11">
      <c r="A805" s="195"/>
      <c r="B805" s="195"/>
      <c r="F805" s="197"/>
      <c r="G805" s="197"/>
      <c r="H805" s="197"/>
      <c r="I805" s="197"/>
      <c r="J805" s="197"/>
      <c r="K805" s="197"/>
    </row>
    <row r="806" spans="1:11">
      <c r="A806" s="195"/>
      <c r="B806" s="195"/>
      <c r="F806" s="197"/>
      <c r="G806" s="197"/>
      <c r="H806" s="197"/>
      <c r="I806" s="197"/>
      <c r="J806" s="197"/>
      <c r="K806" s="197"/>
    </row>
    <row r="807" spans="1:11">
      <c r="A807" s="195"/>
      <c r="B807" s="195"/>
      <c r="F807" s="197"/>
      <c r="G807" s="197"/>
      <c r="H807" s="197"/>
      <c r="I807" s="197"/>
      <c r="J807" s="197"/>
      <c r="K807" s="197"/>
    </row>
    <row r="808" spans="1:11">
      <c r="A808" s="195"/>
      <c r="B808" s="195"/>
      <c r="F808" s="197"/>
      <c r="G808" s="197"/>
      <c r="H808" s="197"/>
      <c r="I808" s="197"/>
      <c r="J808" s="197"/>
      <c r="K808" s="197"/>
    </row>
    <row r="809" spans="1:11">
      <c r="A809" s="195"/>
      <c r="B809" s="195"/>
      <c r="F809" s="197"/>
      <c r="G809" s="197"/>
      <c r="H809" s="197"/>
      <c r="I809" s="197"/>
      <c r="J809" s="197"/>
      <c r="K809" s="197"/>
    </row>
    <row r="810" spans="1:11">
      <c r="A810" s="195"/>
      <c r="B810" s="195"/>
      <c r="F810" s="197"/>
      <c r="G810" s="197"/>
      <c r="H810" s="197"/>
      <c r="I810" s="197"/>
      <c r="J810" s="197"/>
      <c r="K810" s="197"/>
    </row>
    <row r="811" spans="1:11">
      <c r="A811" s="195"/>
      <c r="B811" s="195"/>
      <c r="F811" s="197"/>
      <c r="G811" s="197"/>
      <c r="H811" s="197"/>
      <c r="I811" s="197"/>
      <c r="J811" s="197"/>
      <c r="K811" s="197"/>
    </row>
    <row r="812" spans="1:11">
      <c r="A812" s="195"/>
      <c r="B812" s="195"/>
      <c r="F812" s="197"/>
      <c r="G812" s="197"/>
      <c r="H812" s="197"/>
      <c r="I812" s="197"/>
      <c r="J812" s="197"/>
      <c r="K812" s="197"/>
    </row>
    <row r="813" spans="1:11">
      <c r="A813" s="195"/>
      <c r="B813" s="195"/>
      <c r="F813" s="197"/>
      <c r="G813" s="197"/>
      <c r="H813" s="197"/>
      <c r="I813" s="197"/>
      <c r="J813" s="197"/>
      <c r="K813" s="197"/>
    </row>
    <row r="814" spans="1:11">
      <c r="A814" s="195"/>
      <c r="B814" s="195"/>
      <c r="F814" s="197"/>
      <c r="G814" s="197"/>
      <c r="H814" s="197"/>
      <c r="I814" s="197"/>
      <c r="J814" s="197"/>
      <c r="K814" s="197"/>
    </row>
    <row r="815" spans="1:11">
      <c r="A815" s="195"/>
      <c r="B815" s="195"/>
      <c r="F815" s="197"/>
      <c r="G815" s="197"/>
      <c r="H815" s="197"/>
      <c r="I815" s="197"/>
      <c r="J815" s="197"/>
      <c r="K815" s="197"/>
    </row>
    <row r="816" spans="1:11">
      <c r="A816" s="195"/>
      <c r="B816" s="195"/>
      <c r="F816" s="197"/>
      <c r="G816" s="197"/>
      <c r="H816" s="197"/>
      <c r="I816" s="197"/>
      <c r="J816" s="197"/>
      <c r="K816" s="197"/>
    </row>
    <row r="817" spans="1:11">
      <c r="A817" s="195"/>
      <c r="B817" s="195"/>
      <c r="F817" s="197"/>
      <c r="G817" s="197"/>
      <c r="H817" s="197"/>
      <c r="I817" s="197"/>
      <c r="J817" s="197"/>
      <c r="K817" s="197"/>
    </row>
    <row r="818" spans="1:11">
      <c r="A818" s="195"/>
      <c r="B818" s="195"/>
      <c r="F818" s="197"/>
      <c r="G818" s="197"/>
      <c r="H818" s="197"/>
      <c r="I818" s="197"/>
      <c r="J818" s="197"/>
      <c r="K818" s="197"/>
    </row>
    <row r="819" spans="1:11">
      <c r="A819" s="195"/>
      <c r="B819" s="195"/>
      <c r="F819" s="197"/>
      <c r="G819" s="197"/>
      <c r="H819" s="197"/>
      <c r="I819" s="197"/>
      <c r="J819" s="197"/>
      <c r="K819" s="197"/>
    </row>
    <row r="820" spans="1:11">
      <c r="A820" s="195"/>
      <c r="B820" s="195"/>
      <c r="F820" s="197"/>
      <c r="G820" s="197"/>
      <c r="H820" s="197"/>
      <c r="I820" s="197"/>
      <c r="J820" s="197"/>
      <c r="K820" s="197"/>
    </row>
    <row r="821" spans="1:11">
      <c r="A821" s="195"/>
      <c r="B821" s="195"/>
      <c r="F821" s="197"/>
      <c r="G821" s="197"/>
      <c r="H821" s="197"/>
      <c r="I821" s="197"/>
      <c r="J821" s="197"/>
      <c r="K821" s="197"/>
    </row>
    <row r="822" spans="1:11">
      <c r="A822" s="195"/>
      <c r="B822" s="195"/>
      <c r="F822" s="197"/>
      <c r="G822" s="197"/>
      <c r="H822" s="197"/>
      <c r="I822" s="197"/>
      <c r="J822" s="197"/>
      <c r="K822" s="197"/>
    </row>
    <row r="823" spans="1:11">
      <c r="A823" s="195"/>
      <c r="B823" s="195"/>
      <c r="F823" s="197"/>
      <c r="G823" s="197"/>
      <c r="H823" s="197"/>
      <c r="I823" s="197"/>
      <c r="J823" s="197"/>
      <c r="K823" s="197"/>
    </row>
    <row r="824" spans="1:11">
      <c r="A824" s="195"/>
      <c r="B824" s="195"/>
      <c r="F824" s="197"/>
      <c r="G824" s="197"/>
      <c r="H824" s="197"/>
      <c r="I824" s="197"/>
      <c r="J824" s="197"/>
      <c r="K824" s="197"/>
    </row>
    <row r="825" spans="1:11">
      <c r="A825" s="195"/>
      <c r="B825" s="195"/>
      <c r="F825" s="197"/>
      <c r="G825" s="197"/>
      <c r="H825" s="197"/>
      <c r="I825" s="197"/>
      <c r="J825" s="197"/>
      <c r="K825" s="197"/>
    </row>
    <row r="826" spans="1:11">
      <c r="A826" s="195"/>
      <c r="B826" s="195"/>
      <c r="F826" s="197"/>
      <c r="G826" s="197"/>
      <c r="H826" s="197"/>
      <c r="I826" s="197"/>
      <c r="J826" s="197"/>
      <c r="K826" s="197"/>
    </row>
    <row r="827" spans="1:11">
      <c r="A827" s="195"/>
      <c r="B827" s="195"/>
      <c r="F827" s="197"/>
      <c r="G827" s="197"/>
      <c r="H827" s="197"/>
      <c r="I827" s="197"/>
      <c r="J827" s="197"/>
      <c r="K827" s="197"/>
    </row>
    <row r="828" spans="1:11">
      <c r="A828" s="195"/>
      <c r="B828" s="195"/>
      <c r="F828" s="197"/>
      <c r="G828" s="197"/>
      <c r="H828" s="197"/>
      <c r="I828" s="197"/>
      <c r="J828" s="197"/>
      <c r="K828" s="197"/>
    </row>
    <row r="829" spans="1:11">
      <c r="A829" s="195"/>
      <c r="B829" s="195"/>
      <c r="F829" s="197"/>
      <c r="G829" s="197"/>
      <c r="H829" s="197"/>
      <c r="I829" s="197"/>
      <c r="J829" s="197"/>
      <c r="K829" s="197"/>
    </row>
    <row r="830" spans="1:11">
      <c r="A830" s="195"/>
      <c r="B830" s="195"/>
      <c r="F830" s="197"/>
      <c r="G830" s="197"/>
      <c r="H830" s="197"/>
      <c r="I830" s="197"/>
      <c r="J830" s="197"/>
      <c r="K830" s="197"/>
    </row>
    <row r="831" spans="1:11">
      <c r="A831" s="195"/>
      <c r="B831" s="195"/>
      <c r="F831" s="197"/>
      <c r="G831" s="197"/>
      <c r="H831" s="197"/>
      <c r="I831" s="197"/>
      <c r="J831" s="197"/>
      <c r="K831" s="197"/>
    </row>
    <row r="832" spans="1:11">
      <c r="A832" s="195"/>
      <c r="B832" s="195"/>
      <c r="F832" s="197"/>
      <c r="G832" s="197"/>
      <c r="H832" s="197"/>
      <c r="I832" s="197"/>
      <c r="J832" s="197"/>
      <c r="K832" s="197"/>
    </row>
    <row r="833" spans="1:11">
      <c r="A833" s="195"/>
      <c r="B833" s="195"/>
      <c r="F833" s="197"/>
      <c r="G833" s="197"/>
      <c r="H833" s="197"/>
      <c r="I833" s="197"/>
      <c r="J833" s="197"/>
      <c r="K833" s="197"/>
    </row>
    <row r="834" spans="1:11">
      <c r="A834" s="195"/>
      <c r="B834" s="195"/>
      <c r="F834" s="197"/>
      <c r="G834" s="197"/>
      <c r="H834" s="197"/>
      <c r="I834" s="197"/>
      <c r="J834" s="197"/>
      <c r="K834" s="197"/>
    </row>
    <row r="835" spans="1:11">
      <c r="A835" s="195"/>
      <c r="B835" s="195"/>
      <c r="F835" s="197"/>
      <c r="G835" s="197"/>
      <c r="H835" s="197"/>
      <c r="I835" s="197"/>
      <c r="J835" s="197"/>
      <c r="K835" s="197"/>
    </row>
    <row r="836" spans="1:11">
      <c r="A836" s="195"/>
      <c r="B836" s="195"/>
      <c r="F836" s="197"/>
      <c r="G836" s="197"/>
      <c r="H836" s="197"/>
      <c r="I836" s="197"/>
      <c r="J836" s="197"/>
      <c r="K836" s="197"/>
    </row>
    <row r="837" spans="1:11">
      <c r="A837" s="195"/>
      <c r="B837" s="195"/>
      <c r="F837" s="197"/>
      <c r="G837" s="197"/>
      <c r="H837" s="197"/>
      <c r="I837" s="197"/>
      <c r="J837" s="197"/>
      <c r="K837" s="197"/>
    </row>
    <row r="838" spans="1:11">
      <c r="A838" s="195"/>
      <c r="B838" s="195"/>
      <c r="F838" s="197"/>
      <c r="G838" s="197"/>
      <c r="H838" s="197"/>
      <c r="I838" s="197"/>
      <c r="J838" s="197"/>
      <c r="K838" s="197"/>
    </row>
    <row r="839" spans="1:11">
      <c r="A839" s="195"/>
      <c r="B839" s="195"/>
      <c r="F839" s="197"/>
      <c r="G839" s="197"/>
      <c r="H839" s="197"/>
      <c r="I839" s="197"/>
      <c r="J839" s="197"/>
      <c r="K839" s="197"/>
    </row>
    <row r="840" spans="1:11">
      <c r="A840" s="195"/>
      <c r="B840" s="195"/>
      <c r="F840" s="197"/>
      <c r="G840" s="197"/>
      <c r="H840" s="197"/>
      <c r="I840" s="197"/>
      <c r="J840" s="197"/>
      <c r="K840" s="197"/>
    </row>
    <row r="841" spans="1:11">
      <c r="A841" s="195"/>
      <c r="B841" s="195"/>
      <c r="F841" s="197"/>
      <c r="G841" s="197"/>
      <c r="H841" s="197"/>
      <c r="I841" s="197"/>
      <c r="J841" s="197"/>
      <c r="K841" s="197"/>
    </row>
    <row r="842" spans="1:11">
      <c r="A842" s="195"/>
      <c r="B842" s="195"/>
      <c r="F842" s="197"/>
      <c r="G842" s="197"/>
      <c r="H842" s="197"/>
      <c r="I842" s="197"/>
      <c r="J842" s="197"/>
      <c r="K842" s="197"/>
    </row>
    <row r="843" spans="1:11">
      <c r="A843" s="195"/>
      <c r="B843" s="195"/>
      <c r="F843" s="197"/>
      <c r="G843" s="197"/>
      <c r="H843" s="197"/>
      <c r="I843" s="197"/>
      <c r="J843" s="197"/>
      <c r="K843" s="197"/>
    </row>
    <row r="844" spans="1:11">
      <c r="A844" s="195"/>
      <c r="B844" s="195"/>
      <c r="F844" s="197"/>
      <c r="G844" s="197"/>
      <c r="H844" s="197"/>
      <c r="I844" s="197"/>
      <c r="J844" s="197"/>
      <c r="K844" s="197"/>
    </row>
    <row r="845" spans="1:11">
      <c r="A845" s="195"/>
      <c r="B845" s="195"/>
      <c r="F845" s="197"/>
      <c r="G845" s="197"/>
      <c r="H845" s="197"/>
      <c r="I845" s="197"/>
      <c r="J845" s="197"/>
      <c r="K845" s="197"/>
    </row>
    <row r="846" spans="1:11">
      <c r="A846" s="195"/>
      <c r="B846" s="195"/>
      <c r="F846" s="197"/>
      <c r="G846" s="197"/>
      <c r="H846" s="197"/>
      <c r="I846" s="197"/>
      <c r="J846" s="197"/>
      <c r="K846" s="197"/>
    </row>
    <row r="847" spans="1:11">
      <c r="A847" s="195"/>
      <c r="B847" s="195"/>
      <c r="F847" s="197"/>
      <c r="G847" s="197"/>
      <c r="H847" s="197"/>
      <c r="I847" s="197"/>
      <c r="J847" s="197"/>
      <c r="K847" s="197"/>
    </row>
    <row r="848" spans="1:11">
      <c r="A848" s="195"/>
      <c r="B848" s="195"/>
      <c r="F848" s="197"/>
      <c r="G848" s="197"/>
      <c r="H848" s="197"/>
      <c r="I848" s="197"/>
      <c r="J848" s="197"/>
      <c r="K848" s="197"/>
    </row>
    <row r="849" spans="1:11">
      <c r="A849" s="195"/>
      <c r="B849" s="195"/>
      <c r="F849" s="197"/>
      <c r="G849" s="197"/>
      <c r="H849" s="197"/>
      <c r="I849" s="197"/>
      <c r="J849" s="197"/>
      <c r="K849" s="197"/>
    </row>
    <row r="850" spans="1:11">
      <c r="A850" s="195"/>
      <c r="B850" s="195"/>
      <c r="F850" s="197"/>
      <c r="G850" s="197"/>
      <c r="H850" s="197"/>
      <c r="I850" s="197"/>
      <c r="J850" s="197"/>
      <c r="K850" s="197"/>
    </row>
    <row r="851" spans="1:11">
      <c r="A851" s="195"/>
      <c r="B851" s="195"/>
      <c r="F851" s="197"/>
      <c r="G851" s="197"/>
      <c r="H851" s="197"/>
      <c r="I851" s="197"/>
      <c r="J851" s="197"/>
      <c r="K851" s="197"/>
    </row>
    <row r="852" spans="1:11">
      <c r="A852" s="195"/>
      <c r="B852" s="195"/>
      <c r="F852" s="197"/>
      <c r="G852" s="197"/>
      <c r="H852" s="197"/>
      <c r="I852" s="197"/>
      <c r="J852" s="197"/>
      <c r="K852" s="197"/>
    </row>
    <row r="853" spans="1:11">
      <c r="A853" s="195"/>
      <c r="B853" s="195"/>
      <c r="F853" s="197"/>
      <c r="G853" s="197"/>
      <c r="H853" s="197"/>
      <c r="I853" s="197"/>
      <c r="J853" s="197"/>
      <c r="K853" s="197"/>
    </row>
    <row r="854" spans="1:11">
      <c r="A854" s="195"/>
      <c r="B854" s="195"/>
      <c r="F854" s="197"/>
      <c r="G854" s="197"/>
      <c r="H854" s="197"/>
      <c r="I854" s="197"/>
      <c r="J854" s="197"/>
      <c r="K854" s="197"/>
    </row>
    <row r="855" spans="1:11">
      <c r="A855" s="195"/>
      <c r="B855" s="195"/>
      <c r="F855" s="197"/>
      <c r="G855" s="197"/>
      <c r="H855" s="197"/>
      <c r="I855" s="197"/>
      <c r="J855" s="197"/>
      <c r="K855" s="197"/>
    </row>
    <row r="856" spans="1:11">
      <c r="A856" s="195"/>
      <c r="B856" s="195"/>
      <c r="F856" s="197"/>
      <c r="G856" s="197"/>
      <c r="H856" s="197"/>
      <c r="I856" s="197"/>
      <c r="J856" s="197"/>
      <c r="K856" s="197"/>
    </row>
    <row r="857" spans="1:11">
      <c r="A857" s="195"/>
      <c r="B857" s="195"/>
      <c r="F857" s="197"/>
      <c r="G857" s="197"/>
      <c r="H857" s="197"/>
      <c r="I857" s="197"/>
      <c r="J857" s="197"/>
      <c r="K857" s="197"/>
    </row>
    <row r="858" spans="1:11">
      <c r="A858" s="195"/>
      <c r="B858" s="195"/>
      <c r="F858" s="197"/>
      <c r="G858" s="197"/>
      <c r="H858" s="197"/>
      <c r="I858" s="197"/>
      <c r="J858" s="197"/>
      <c r="K858" s="197"/>
    </row>
    <row r="859" spans="1:11">
      <c r="A859" s="195"/>
      <c r="B859" s="195"/>
      <c r="F859" s="197"/>
      <c r="G859" s="197"/>
      <c r="H859" s="197"/>
      <c r="I859" s="197"/>
      <c r="J859" s="197"/>
      <c r="K859" s="197"/>
    </row>
    <row r="860" spans="1:11">
      <c r="A860" s="195"/>
      <c r="B860" s="195"/>
      <c r="F860" s="197"/>
      <c r="G860" s="197"/>
      <c r="H860" s="197"/>
      <c r="I860" s="197"/>
      <c r="J860" s="197"/>
      <c r="K860" s="197"/>
    </row>
    <row r="861" spans="1:11">
      <c r="A861" s="195"/>
      <c r="B861" s="195"/>
      <c r="F861" s="197"/>
      <c r="G861" s="197"/>
      <c r="H861" s="197"/>
      <c r="I861" s="197"/>
      <c r="J861" s="197"/>
      <c r="K861" s="197"/>
    </row>
    <row r="862" spans="1:11">
      <c r="A862" s="195"/>
      <c r="B862" s="195"/>
      <c r="F862" s="197"/>
      <c r="G862" s="197"/>
      <c r="H862" s="197"/>
      <c r="I862" s="197"/>
      <c r="J862" s="197"/>
      <c r="K862" s="197"/>
    </row>
    <row r="863" spans="1:11">
      <c r="A863" s="195"/>
      <c r="B863" s="195"/>
      <c r="F863" s="197"/>
      <c r="G863" s="197"/>
      <c r="H863" s="197"/>
      <c r="I863" s="197"/>
      <c r="J863" s="197"/>
      <c r="K863" s="197"/>
    </row>
    <row r="864" spans="1:11">
      <c r="A864" s="195"/>
      <c r="B864" s="195"/>
      <c r="F864" s="197"/>
      <c r="G864" s="197"/>
      <c r="H864" s="197"/>
      <c r="I864" s="197"/>
      <c r="J864" s="197"/>
      <c r="K864" s="197"/>
    </row>
    <row r="865" spans="1:11">
      <c r="A865" s="195"/>
      <c r="B865" s="195"/>
      <c r="F865" s="197"/>
      <c r="G865" s="197"/>
      <c r="H865" s="197"/>
      <c r="I865" s="197"/>
      <c r="J865" s="197"/>
      <c r="K865" s="197"/>
    </row>
    <row r="866" spans="1:11">
      <c r="A866" s="195"/>
      <c r="B866" s="195"/>
      <c r="F866" s="197"/>
      <c r="G866" s="197"/>
      <c r="H866" s="197"/>
      <c r="I866" s="197"/>
      <c r="J866" s="197"/>
      <c r="K866" s="197"/>
    </row>
    <row r="867" spans="1:11">
      <c r="A867" s="195"/>
      <c r="B867" s="195"/>
      <c r="F867" s="197"/>
      <c r="G867" s="197"/>
      <c r="H867" s="197"/>
      <c r="I867" s="197"/>
      <c r="J867" s="197"/>
      <c r="K867" s="197"/>
    </row>
    <row r="868" spans="1:11">
      <c r="A868" s="195"/>
      <c r="B868" s="195"/>
      <c r="F868" s="197"/>
      <c r="G868" s="197"/>
      <c r="H868" s="197"/>
      <c r="I868" s="197"/>
      <c r="J868" s="197"/>
      <c r="K868" s="197"/>
    </row>
    <row r="869" spans="1:11">
      <c r="A869" s="195"/>
      <c r="B869" s="195"/>
      <c r="F869" s="197"/>
      <c r="G869" s="197"/>
      <c r="H869" s="197"/>
      <c r="I869" s="197"/>
      <c r="J869" s="197"/>
      <c r="K869" s="197"/>
    </row>
    <row r="870" spans="1:11">
      <c r="A870" s="195"/>
      <c r="B870" s="195"/>
      <c r="F870" s="197"/>
      <c r="G870" s="197"/>
      <c r="H870" s="197"/>
      <c r="I870" s="197"/>
      <c r="J870" s="197"/>
      <c r="K870" s="197"/>
    </row>
    <row r="871" spans="1:11">
      <c r="A871" s="195"/>
      <c r="B871" s="195"/>
      <c r="F871" s="197"/>
      <c r="G871" s="197"/>
      <c r="H871" s="197"/>
      <c r="I871" s="197"/>
      <c r="J871" s="197"/>
      <c r="K871" s="197"/>
    </row>
    <row r="872" spans="1:11">
      <c r="A872" s="195"/>
      <c r="B872" s="195"/>
      <c r="F872" s="197"/>
      <c r="G872" s="197"/>
      <c r="H872" s="197"/>
      <c r="I872" s="197"/>
      <c r="J872" s="197"/>
      <c r="K872" s="197"/>
    </row>
    <row r="873" spans="1:11">
      <c r="A873" s="195"/>
      <c r="B873" s="195"/>
      <c r="F873" s="197"/>
      <c r="G873" s="197"/>
      <c r="H873" s="197"/>
      <c r="I873" s="197"/>
      <c r="J873" s="197"/>
      <c r="K873" s="197"/>
    </row>
    <row r="874" spans="1:11">
      <c r="A874" s="195"/>
      <c r="B874" s="195"/>
      <c r="F874" s="197"/>
      <c r="G874" s="197"/>
      <c r="H874" s="197"/>
      <c r="I874" s="197"/>
      <c r="J874" s="197"/>
      <c r="K874" s="197"/>
    </row>
    <row r="875" spans="1:11">
      <c r="A875" s="195"/>
      <c r="B875" s="195"/>
      <c r="F875" s="197"/>
      <c r="G875" s="197"/>
      <c r="H875" s="197"/>
      <c r="I875" s="197"/>
      <c r="J875" s="197"/>
      <c r="K875" s="197"/>
    </row>
    <row r="876" spans="1:11">
      <c r="A876" s="195"/>
      <c r="B876" s="195"/>
      <c r="F876" s="197"/>
      <c r="G876" s="197"/>
      <c r="H876" s="197"/>
      <c r="I876" s="197"/>
      <c r="J876" s="197"/>
      <c r="K876" s="197"/>
    </row>
    <row r="877" spans="1:11">
      <c r="A877" s="195"/>
      <c r="B877" s="195"/>
      <c r="F877" s="197"/>
      <c r="G877" s="197"/>
      <c r="H877" s="197"/>
      <c r="I877" s="197"/>
      <c r="J877" s="197"/>
      <c r="K877" s="197"/>
    </row>
    <row r="878" spans="1:11">
      <c r="A878" s="195"/>
      <c r="B878" s="195"/>
      <c r="F878" s="197"/>
      <c r="G878" s="197"/>
      <c r="H878" s="197"/>
      <c r="I878" s="197"/>
      <c r="J878" s="197"/>
      <c r="K878" s="197"/>
    </row>
    <row r="879" spans="1:11">
      <c r="A879" s="195"/>
      <c r="B879" s="195"/>
      <c r="F879" s="197"/>
      <c r="G879" s="197"/>
      <c r="H879" s="197"/>
      <c r="I879" s="197"/>
      <c r="J879" s="197"/>
      <c r="K879" s="197"/>
    </row>
    <row r="880" spans="1:11">
      <c r="A880" s="195"/>
      <c r="B880" s="195"/>
      <c r="F880" s="197"/>
      <c r="G880" s="197"/>
      <c r="H880" s="197"/>
      <c r="I880" s="197"/>
      <c r="J880" s="197"/>
      <c r="K880" s="197"/>
    </row>
    <row r="881" spans="1:11">
      <c r="A881" s="195"/>
      <c r="B881" s="195"/>
      <c r="F881" s="197"/>
      <c r="G881" s="197"/>
      <c r="H881" s="197"/>
      <c r="I881" s="197"/>
      <c r="J881" s="197"/>
      <c r="K881" s="197"/>
    </row>
    <row r="882" spans="1:11">
      <c r="A882" s="195"/>
      <c r="B882" s="195"/>
      <c r="F882" s="197"/>
      <c r="G882" s="197"/>
      <c r="H882" s="197"/>
      <c r="I882" s="197"/>
      <c r="J882" s="197"/>
      <c r="K882" s="197"/>
    </row>
    <row r="883" spans="1:11">
      <c r="A883" s="195"/>
      <c r="B883" s="195"/>
      <c r="F883" s="197"/>
      <c r="G883" s="197"/>
      <c r="H883" s="197"/>
      <c r="I883" s="197"/>
      <c r="J883" s="197"/>
      <c r="K883" s="197"/>
    </row>
    <row r="884" spans="1:11">
      <c r="A884" s="195"/>
      <c r="B884" s="195"/>
      <c r="F884" s="197"/>
      <c r="G884" s="197"/>
      <c r="H884" s="197"/>
      <c r="I884" s="197"/>
      <c r="J884" s="197"/>
      <c r="K884" s="197"/>
    </row>
    <row r="885" spans="1:11">
      <c r="A885" s="195"/>
      <c r="B885" s="195"/>
      <c r="F885" s="197"/>
      <c r="G885" s="197"/>
      <c r="H885" s="197"/>
      <c r="I885" s="197"/>
      <c r="J885" s="197"/>
      <c r="K885" s="197"/>
    </row>
    <row r="886" spans="1:11">
      <c r="A886" s="195"/>
      <c r="B886" s="195"/>
      <c r="F886" s="197"/>
      <c r="G886" s="197"/>
      <c r="H886" s="197"/>
      <c r="I886" s="197"/>
      <c r="J886" s="197"/>
      <c r="K886" s="197"/>
    </row>
    <row r="887" spans="1:11">
      <c r="A887" s="195"/>
      <c r="B887" s="195"/>
      <c r="F887" s="197"/>
      <c r="G887" s="197"/>
      <c r="H887" s="197"/>
      <c r="I887" s="197"/>
      <c r="J887" s="197"/>
      <c r="K887" s="197"/>
    </row>
    <row r="888" spans="1:11">
      <c r="A888" s="195"/>
      <c r="B888" s="195"/>
      <c r="F888" s="197"/>
      <c r="G888" s="197"/>
      <c r="H888" s="197"/>
      <c r="I888" s="197"/>
      <c r="J888" s="197"/>
      <c r="K888" s="197"/>
    </row>
    <row r="889" spans="1:11">
      <c r="A889" s="195"/>
      <c r="B889" s="195"/>
      <c r="F889" s="197"/>
      <c r="G889" s="197"/>
      <c r="H889" s="197"/>
      <c r="I889" s="197"/>
      <c r="J889" s="197"/>
      <c r="K889" s="197"/>
    </row>
    <row r="890" spans="1:11">
      <c r="A890" s="195"/>
      <c r="B890" s="195"/>
      <c r="F890" s="197"/>
      <c r="G890" s="197"/>
      <c r="H890" s="197"/>
      <c r="I890" s="197"/>
      <c r="J890" s="197"/>
      <c r="K890" s="197"/>
    </row>
    <row r="891" spans="1:11">
      <c r="I891" s="197"/>
    </row>
    <row r="892" spans="1:11">
      <c r="I892" s="197"/>
    </row>
  </sheetData>
  <autoFilter ref="B4:K4">
    <sortState ref="B5:K32">
      <sortCondition descending="1" ref="C4"/>
    </sortState>
  </autoFilter>
  <mergeCells count="5">
    <mergeCell ref="C2:E2"/>
    <mergeCell ref="F2:H2"/>
    <mergeCell ref="I2:K2"/>
    <mergeCell ref="A34:B34"/>
    <mergeCell ref="A2:B2"/>
  </mergeCells>
  <pageMargins left="0.11811023622047245" right="0" top="0" bottom="0" header="0" footer="0"/>
  <pageSetup paperSize="9" scale="60" orientation="portrait" r:id="rId1"/>
  <ignoredErrors>
    <ignoredError sqref="E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890"/>
  <sheetViews>
    <sheetView topLeftCell="A13" workbookViewId="0">
      <selection activeCell="E22" sqref="E22"/>
    </sheetView>
  </sheetViews>
  <sheetFormatPr defaultRowHeight="11.25"/>
  <cols>
    <col min="1" max="1" width="3.28515625" style="194" customWidth="1"/>
    <col min="2" max="2" width="42.140625" style="198" customWidth="1"/>
    <col min="3" max="4" width="12.28515625" style="195" customWidth="1"/>
    <col min="5" max="5" width="9.7109375" style="195" customWidth="1"/>
    <col min="6" max="7" width="12.28515625" style="195" customWidth="1"/>
    <col min="8" max="8" width="9.7109375" style="195" customWidth="1"/>
    <col min="9" max="10" width="12.28515625" style="195" customWidth="1"/>
    <col min="11" max="11" width="9.7109375" style="195" customWidth="1"/>
    <col min="12" max="16384" width="9.140625" style="195"/>
  </cols>
  <sheetData>
    <row r="1" spans="1:11" ht="30" customHeight="1" thickBot="1"/>
    <row r="2" spans="1:11" ht="15.75" customHeight="1" thickBot="1">
      <c r="A2" s="396" t="s">
        <v>133</v>
      </c>
      <c r="B2" s="397"/>
      <c r="C2" s="388" t="s">
        <v>137</v>
      </c>
      <c r="D2" s="389"/>
      <c r="E2" s="390"/>
      <c r="F2" s="389" t="s">
        <v>138</v>
      </c>
      <c r="G2" s="389"/>
      <c r="H2" s="390"/>
      <c r="I2" s="388" t="s">
        <v>136</v>
      </c>
      <c r="J2" s="389"/>
      <c r="K2" s="390"/>
    </row>
    <row r="3" spans="1:11" ht="3" customHeight="1" thickBot="1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45.75" thickBot="1">
      <c r="A4" s="218" t="s">
        <v>132</v>
      </c>
      <c r="B4" s="227" t="s">
        <v>0</v>
      </c>
      <c r="C4" s="224" t="s">
        <v>163</v>
      </c>
      <c r="D4" s="224" t="s">
        <v>161</v>
      </c>
      <c r="E4" s="224" t="s">
        <v>147</v>
      </c>
      <c r="F4" s="224" t="s">
        <v>163</v>
      </c>
      <c r="G4" s="224" t="s">
        <v>161</v>
      </c>
      <c r="H4" s="224" t="s">
        <v>147</v>
      </c>
      <c r="I4" s="224" t="s">
        <v>163</v>
      </c>
      <c r="J4" s="224" t="s">
        <v>161</v>
      </c>
      <c r="K4" s="224" t="s">
        <v>147</v>
      </c>
    </row>
    <row r="5" spans="1:11" s="204" customFormat="1" ht="15">
      <c r="A5" s="223">
        <v>1</v>
      </c>
      <c r="B5" s="318" t="s">
        <v>11</v>
      </c>
      <c r="C5" s="349">
        <v>556187</v>
      </c>
      <c r="D5" s="353">
        <v>354330</v>
      </c>
      <c r="E5" s="375">
        <f>((C5/D5)-1)*100</f>
        <v>56.9686450484012</v>
      </c>
      <c r="F5" s="349">
        <v>219762</v>
      </c>
      <c r="G5" s="353">
        <v>147299</v>
      </c>
      <c r="H5" s="262">
        <f>((F5/G5)-1)*100</f>
        <v>49.194495549867945</v>
      </c>
      <c r="I5" s="268">
        <f>(F5/C5)*100</f>
        <v>39.512250376222383</v>
      </c>
      <c r="J5" s="442">
        <f>(G5/D5)*100</f>
        <v>41.571134253379618</v>
      </c>
      <c r="K5" s="262">
        <f>((I5/J5)-1)*100</f>
        <v>-4.9526766929383292</v>
      </c>
    </row>
    <row r="6" spans="1:11" s="204" customFormat="1" ht="15">
      <c r="A6" s="217">
        <f>+A5+1</f>
        <v>2</v>
      </c>
      <c r="B6" s="319" t="s">
        <v>10</v>
      </c>
      <c r="C6" s="350">
        <v>381167.6</v>
      </c>
      <c r="D6" s="256">
        <v>288275.59999999998</v>
      </c>
      <c r="E6" s="376">
        <f>((C6/D6)-1)*100</f>
        <v>32.223330729343736</v>
      </c>
      <c r="F6" s="350">
        <v>138355</v>
      </c>
      <c r="G6" s="256">
        <v>135798.79999999999</v>
      </c>
      <c r="H6" s="317">
        <f>((F6/G6)-1)*100</f>
        <v>1.8823435847739489</v>
      </c>
      <c r="I6" s="269">
        <f>(F6/C6)*100</f>
        <v>36.297681125048406</v>
      </c>
      <c r="J6" s="443">
        <f>(G6/D6)*100</f>
        <v>47.107282059251631</v>
      </c>
      <c r="K6" s="263">
        <f>((I6/J6)-1)*100</f>
        <v>-22.946772689213713</v>
      </c>
    </row>
    <row r="7" spans="1:11" s="204" customFormat="1" ht="15" customHeight="1">
      <c r="A7" s="217">
        <f t="shared" ref="A7:A32" si="0">+A6+1</f>
        <v>3</v>
      </c>
      <c r="B7" s="319" t="s">
        <v>152</v>
      </c>
      <c r="C7" s="350">
        <v>347026.7</v>
      </c>
      <c r="D7" s="256">
        <v>283646.59999999998</v>
      </c>
      <c r="E7" s="376">
        <f>((C7/D7)-1)*100</f>
        <v>22.344741660925969</v>
      </c>
      <c r="F7" s="350">
        <v>91373</v>
      </c>
      <c r="G7" s="256">
        <v>57891.199999999997</v>
      </c>
      <c r="H7" s="317">
        <f>((F7/G7)-1)*100</f>
        <v>57.835733237521424</v>
      </c>
      <c r="I7" s="269">
        <f>(F7/C7)*100</f>
        <v>26.330250669472981</v>
      </c>
      <c r="J7" s="443">
        <f>(G7/D7)*100</f>
        <v>20.409622396319929</v>
      </c>
      <c r="K7" s="263">
        <f>((I7/J7)-1)*100</f>
        <v>29.009004469483003</v>
      </c>
    </row>
    <row r="8" spans="1:11" s="204" customFormat="1" ht="15" customHeight="1">
      <c r="A8" s="217">
        <f t="shared" si="0"/>
        <v>4</v>
      </c>
      <c r="B8" s="319" t="s">
        <v>159</v>
      </c>
      <c r="C8" s="350">
        <v>344934.40000000002</v>
      </c>
      <c r="D8" s="256">
        <v>201643.3</v>
      </c>
      <c r="E8" s="376">
        <f>((C8/D8)-1)*100</f>
        <v>71.061671773870017</v>
      </c>
      <c r="F8" s="350">
        <v>103790.9</v>
      </c>
      <c r="G8" s="256">
        <v>75060.2</v>
      </c>
      <c r="H8" s="317">
        <f>((F8/G8)-1)*100</f>
        <v>38.27687642718778</v>
      </c>
      <c r="I8" s="269">
        <f>(F8/C8)*100</f>
        <v>30.090040309113846</v>
      </c>
      <c r="J8" s="443">
        <f>(G8/D8)*100</f>
        <v>37.224246974732118</v>
      </c>
      <c r="K8" s="263">
        <f>((I8/J8)-1)*100</f>
        <v>-19.165482838272009</v>
      </c>
    </row>
    <row r="9" spans="1:11" s="204" customFormat="1" ht="15" customHeight="1">
      <c r="A9" s="217">
        <f t="shared" si="0"/>
        <v>5</v>
      </c>
      <c r="B9" s="367" t="s">
        <v>7</v>
      </c>
      <c r="C9" s="350">
        <v>344431</v>
      </c>
      <c r="D9" s="256">
        <v>251504</v>
      </c>
      <c r="E9" s="376">
        <f>((C9/D9)-1)*100</f>
        <v>36.948517717412052</v>
      </c>
      <c r="F9" s="350">
        <v>99937.1</v>
      </c>
      <c r="G9" s="256">
        <v>117033.8</v>
      </c>
      <c r="H9" s="317">
        <f>((F9/G9)-1)*100</f>
        <v>-14.608343914322186</v>
      </c>
      <c r="I9" s="269">
        <f>(F9/C9)*100</f>
        <v>29.015129300208169</v>
      </c>
      <c r="J9" s="443">
        <f>(G9/D9)*100</f>
        <v>46.533574018703483</v>
      </c>
      <c r="K9" s="263">
        <f>((I9/J9)-1)*100</f>
        <v>-37.646892782088983</v>
      </c>
    </row>
    <row r="10" spans="1:11" s="204" customFormat="1" ht="15">
      <c r="A10" s="217">
        <f t="shared" si="0"/>
        <v>6</v>
      </c>
      <c r="B10" s="319" t="s">
        <v>168</v>
      </c>
      <c r="C10" s="350">
        <v>303340.2</v>
      </c>
      <c r="D10" s="256">
        <v>221736.2</v>
      </c>
      <c r="E10" s="376">
        <f>((C10/D10)-1)*100</f>
        <v>36.802290289091275</v>
      </c>
      <c r="F10" s="350">
        <v>71515.3</v>
      </c>
      <c r="G10" s="256">
        <v>94652</v>
      </c>
      <c r="H10" s="317">
        <f>((F10/G10)-1)*100</f>
        <v>-24.443963149220295</v>
      </c>
      <c r="I10" s="269">
        <f>(F10/C10)*100</f>
        <v>23.575938830395707</v>
      </c>
      <c r="J10" s="443">
        <f>(G10/D10)*100</f>
        <v>42.686760213262424</v>
      </c>
      <c r="K10" s="263">
        <f>((I10/J10)-1)*100</f>
        <v>-44.769903565858208</v>
      </c>
    </row>
    <row r="11" spans="1:11" s="204" customFormat="1" ht="15">
      <c r="A11" s="217">
        <f t="shared" si="0"/>
        <v>7</v>
      </c>
      <c r="B11" s="343" t="s">
        <v>150</v>
      </c>
      <c r="C11" s="350">
        <v>289252.90000000002</v>
      </c>
      <c r="D11" s="256">
        <v>203791.3</v>
      </c>
      <c r="E11" s="452">
        <f>((C11/D11)-1)*100</f>
        <v>41.935843188595399</v>
      </c>
      <c r="F11" s="350">
        <v>101657</v>
      </c>
      <c r="G11" s="256">
        <v>89263.5</v>
      </c>
      <c r="H11" s="452">
        <f>((F11/G11)-1)*100</f>
        <v>13.884174382586378</v>
      </c>
      <c r="I11" s="269">
        <f>(F11/C11)*100</f>
        <v>35.14467789259848</v>
      </c>
      <c r="J11" s="264">
        <f>(G11/D11)*100</f>
        <v>43.801428225836922</v>
      </c>
      <c r="K11" s="452">
        <f>((I11/J11)-1)*100</f>
        <v>-19.76362571696265</v>
      </c>
    </row>
    <row r="12" spans="1:11" s="204" customFormat="1" ht="15" customHeight="1">
      <c r="A12" s="217">
        <f t="shared" si="0"/>
        <v>8</v>
      </c>
      <c r="B12" s="343" t="s">
        <v>26</v>
      </c>
      <c r="C12" s="350">
        <v>197997.3</v>
      </c>
      <c r="D12" s="256">
        <v>267877.90000000002</v>
      </c>
      <c r="E12" s="376">
        <f>((C12/D12)-1)*100</f>
        <v>-26.08673578522156</v>
      </c>
      <c r="F12" s="350">
        <v>64859.3</v>
      </c>
      <c r="G12" s="256">
        <v>54947.9</v>
      </c>
      <c r="H12" s="317">
        <f>((F12/G12)-1)*100</f>
        <v>18.037814001990981</v>
      </c>
      <c r="I12" s="269">
        <f>(F12/C12)*100</f>
        <v>32.75766891770747</v>
      </c>
      <c r="J12" s="443">
        <f>(G12/D12)*100</f>
        <v>20.512293100699981</v>
      </c>
      <c r="K12" s="263">
        <f>((I12/J12)-1)*100</f>
        <v>59.697742016906034</v>
      </c>
    </row>
    <row r="13" spans="1:11" s="204" customFormat="1" ht="15" customHeight="1">
      <c r="A13" s="217">
        <f t="shared" si="0"/>
        <v>9</v>
      </c>
      <c r="B13" s="343" t="s">
        <v>42</v>
      </c>
      <c r="C13" s="350">
        <v>157320</v>
      </c>
      <c r="D13" s="256">
        <v>97657</v>
      </c>
      <c r="E13" s="452">
        <f>((C13/D13)-1)*100</f>
        <v>61.094442794679324</v>
      </c>
      <c r="F13" s="351">
        <v>34358</v>
      </c>
      <c r="G13" s="256">
        <v>23394</v>
      </c>
      <c r="H13" s="452">
        <f>((F13/G13)-1)*100</f>
        <v>46.866717961870563</v>
      </c>
      <c r="I13" s="269">
        <f>(F13/C13)*100</f>
        <v>21.839562674802949</v>
      </c>
      <c r="J13" s="264">
        <f>(G13/D13)*100</f>
        <v>23.955272023510858</v>
      </c>
      <c r="K13" s="452">
        <f>((I13/J13)-1)*100</f>
        <v>-8.8319153572184455</v>
      </c>
    </row>
    <row r="14" spans="1:11" s="204" customFormat="1" ht="15">
      <c r="A14" s="217">
        <f t="shared" si="0"/>
        <v>10</v>
      </c>
      <c r="B14" s="319" t="s">
        <v>21</v>
      </c>
      <c r="C14" s="350">
        <v>102962.6</v>
      </c>
      <c r="D14" s="256">
        <v>86040.9</v>
      </c>
      <c r="E14" s="376">
        <f>((C14/D14)-1)*100</f>
        <v>19.667042069527408</v>
      </c>
      <c r="F14" s="350">
        <v>36810</v>
      </c>
      <c r="G14" s="256">
        <v>25624.3</v>
      </c>
      <c r="H14" s="317">
        <f>((F14/G14)-1)*100</f>
        <v>43.652704659249238</v>
      </c>
      <c r="I14" s="269">
        <f>(F14/C14)*100</f>
        <v>35.750845452620659</v>
      </c>
      <c r="J14" s="443">
        <f>(G14/D14)*100</f>
        <v>29.781534130861019</v>
      </c>
      <c r="K14" s="263">
        <f>((I14/J14)-1)*100</f>
        <v>20.043666305202066</v>
      </c>
    </row>
    <row r="15" spans="1:11" s="204" customFormat="1" ht="15">
      <c r="A15" s="217">
        <f t="shared" si="0"/>
        <v>11</v>
      </c>
      <c r="B15" s="319" t="s">
        <v>155</v>
      </c>
      <c r="C15" s="350">
        <v>100069</v>
      </c>
      <c r="D15" s="256">
        <v>193487.3</v>
      </c>
      <c r="E15" s="376">
        <f>((C15/D15)-1)*100</f>
        <v>-48.281360068593649</v>
      </c>
      <c r="F15" s="351">
        <v>72436.100000000006</v>
      </c>
      <c r="G15" s="256">
        <v>106386.4</v>
      </c>
      <c r="H15" s="317">
        <f>((F15/G15)-1)*100</f>
        <v>-31.912255701856619</v>
      </c>
      <c r="I15" s="269">
        <f>(F15/C15)*100</f>
        <v>72.386153554047723</v>
      </c>
      <c r="J15" s="443">
        <f>(G15/D15)*100</f>
        <v>54.98366042629155</v>
      </c>
      <c r="K15" s="263">
        <f>((I15/J15)-1)*100</f>
        <v>31.650299366818469</v>
      </c>
    </row>
    <row r="16" spans="1:11" s="204" customFormat="1" ht="15">
      <c r="A16" s="217">
        <f t="shared" si="0"/>
        <v>12</v>
      </c>
      <c r="B16" s="367" t="s">
        <v>15</v>
      </c>
      <c r="C16" s="350">
        <v>89361</v>
      </c>
      <c r="D16" s="256">
        <v>97406.399999999994</v>
      </c>
      <c r="E16" s="376">
        <f>((C16/D16)-1)*100</f>
        <v>-8.259621544374907</v>
      </c>
      <c r="F16" s="350">
        <v>36111</v>
      </c>
      <c r="G16" s="256">
        <v>47740.1</v>
      </c>
      <c r="H16" s="317">
        <f>((F16/G16)-1)*100</f>
        <v>-24.359186511967923</v>
      </c>
      <c r="I16" s="269">
        <f>(F16/C16)*100</f>
        <v>40.410246080504919</v>
      </c>
      <c r="J16" s="443">
        <f>(G16/D16)*100</f>
        <v>49.01125593390168</v>
      </c>
      <c r="K16" s="263">
        <f>((I16/J16)-1)*100</f>
        <v>-17.54905008962918</v>
      </c>
    </row>
    <row r="17" spans="1:11" s="204" customFormat="1" ht="15">
      <c r="A17" s="217">
        <f t="shared" si="0"/>
        <v>13</v>
      </c>
      <c r="B17" s="319" t="s">
        <v>20</v>
      </c>
      <c r="C17" s="350">
        <v>85181.9</v>
      </c>
      <c r="D17" s="256">
        <v>78060.3</v>
      </c>
      <c r="E17" s="376">
        <f>((C17/D17)-1)*100</f>
        <v>9.1232034721875124</v>
      </c>
      <c r="F17" s="350">
        <v>18326.8</v>
      </c>
      <c r="G17" s="256">
        <v>17416.5</v>
      </c>
      <c r="H17" s="317">
        <f>((F17/G17)-1)*100</f>
        <v>5.2266528866304895</v>
      </c>
      <c r="I17" s="269">
        <f>(F17/C17)*100</f>
        <v>21.514899291985738</v>
      </c>
      <c r="J17" s="443">
        <f>(G17/D17)*100</f>
        <v>22.311597572645763</v>
      </c>
      <c r="K17" s="263">
        <f>((I17/J17)-1)*100</f>
        <v>-3.5707809719407235</v>
      </c>
    </row>
    <row r="18" spans="1:11" s="204" customFormat="1" ht="15">
      <c r="A18" s="217">
        <f t="shared" si="0"/>
        <v>14</v>
      </c>
      <c r="B18" s="367" t="s">
        <v>27</v>
      </c>
      <c r="C18" s="350">
        <v>83009.399999999994</v>
      </c>
      <c r="D18" s="378">
        <v>51186.1</v>
      </c>
      <c r="E18" s="376">
        <f>((C18/D18)-1)*100</f>
        <v>62.1717614743065</v>
      </c>
      <c r="F18" s="350">
        <v>20851</v>
      </c>
      <c r="G18" s="256">
        <v>18458.599999999999</v>
      </c>
      <c r="H18" s="317">
        <f>((F18/G18)-1)*100</f>
        <v>12.960896275990596</v>
      </c>
      <c r="I18" s="269">
        <f>(F18/C18)*100</f>
        <v>25.118841962476541</v>
      </c>
      <c r="J18" s="443">
        <f>(G18/D18)*100</f>
        <v>36.061743324847953</v>
      </c>
      <c r="K18" s="263">
        <f>((I18/J18)-1)*100</f>
        <v>-30.344903916032607</v>
      </c>
    </row>
    <row r="19" spans="1:11" s="204" customFormat="1" ht="15">
      <c r="A19" s="217">
        <f t="shared" si="0"/>
        <v>15</v>
      </c>
      <c r="B19" s="319" t="s">
        <v>166</v>
      </c>
      <c r="C19" s="350">
        <v>75778.7</v>
      </c>
      <c r="D19" s="378">
        <v>17609</v>
      </c>
      <c r="E19" s="376">
        <f>((C19/D19)-1)*100</f>
        <v>330.34073485149634</v>
      </c>
      <c r="F19" s="351">
        <v>1188</v>
      </c>
      <c r="G19" s="256">
        <v>3214.4</v>
      </c>
      <c r="H19" s="317">
        <f>((F19/G19)-1)*100</f>
        <v>-63.041314086610257</v>
      </c>
      <c r="I19" s="269">
        <f>(F19/C19)*100</f>
        <v>1.5677228561587888</v>
      </c>
      <c r="J19" s="443">
        <f>(G19/D19)*100</f>
        <v>18.254301777500142</v>
      </c>
      <c r="K19" s="263">
        <f>((I19/J19)-1)*100</f>
        <v>-91.411762140959397</v>
      </c>
    </row>
    <row r="20" spans="1:11" s="204" customFormat="1" ht="15">
      <c r="A20" s="217">
        <f t="shared" si="0"/>
        <v>16</v>
      </c>
      <c r="B20" s="319" t="s">
        <v>154</v>
      </c>
      <c r="C20" s="350">
        <v>32851</v>
      </c>
      <c r="D20" s="256">
        <v>14509.9</v>
      </c>
      <c r="E20" s="376">
        <f>((C20/D20)-1)*100</f>
        <v>126.40404137864492</v>
      </c>
      <c r="F20" s="351">
        <v>9911</v>
      </c>
      <c r="G20" s="256">
        <v>2422.4</v>
      </c>
      <c r="H20" s="317">
        <f>((F20/G20)-1)*100</f>
        <v>309.1396961690885</v>
      </c>
      <c r="I20" s="269">
        <f>(F20/C20)*100</f>
        <v>30.169553438251501</v>
      </c>
      <c r="J20" s="443">
        <f>(G20/D20)*100</f>
        <v>16.694808372214833</v>
      </c>
      <c r="K20" s="263">
        <f>((I20/J20)-1)*100</f>
        <v>80.712187679031302</v>
      </c>
    </row>
    <row r="21" spans="1:11" s="204" customFormat="1" ht="15">
      <c r="A21" s="217">
        <f t="shared" si="0"/>
        <v>17</v>
      </c>
      <c r="B21" s="319" t="s">
        <v>24</v>
      </c>
      <c r="C21" s="350">
        <v>32129.3</v>
      </c>
      <c r="D21" s="378">
        <v>20172.2</v>
      </c>
      <c r="E21" s="376">
        <f>((C21/D21)-1)*100</f>
        <v>59.275141035682765</v>
      </c>
      <c r="F21" s="351">
        <v>7350.2</v>
      </c>
      <c r="G21" s="256">
        <v>2881.4</v>
      </c>
      <c r="H21" s="317">
        <f>((F21/G21)-1)*100</f>
        <v>155.0912750746165</v>
      </c>
      <c r="I21" s="269">
        <f>(F21/C21)*100</f>
        <v>22.876937872907284</v>
      </c>
      <c r="J21" s="443">
        <f>(G21/D21)*100</f>
        <v>14.284014634001249</v>
      </c>
      <c r="K21" s="263">
        <f>((I21/J21)-1)*100</f>
        <v>60.157619962469752</v>
      </c>
    </row>
    <row r="22" spans="1:11" s="204" customFormat="1" ht="15">
      <c r="A22" s="217">
        <f t="shared" si="0"/>
        <v>18</v>
      </c>
      <c r="B22" s="367" t="s">
        <v>172</v>
      </c>
      <c r="C22" s="305">
        <v>31616.7</v>
      </c>
      <c r="D22" s="445" t="s">
        <v>171</v>
      </c>
      <c r="E22" s="450" t="s">
        <v>171</v>
      </c>
      <c r="F22" s="350">
        <v>9892.2000000000007</v>
      </c>
      <c r="G22" s="445" t="s">
        <v>171</v>
      </c>
      <c r="H22" s="316" t="s">
        <v>171</v>
      </c>
      <c r="I22" s="269">
        <f>(F22/C22)*100</f>
        <v>31.287895321143573</v>
      </c>
      <c r="J22" s="329" t="s">
        <v>171</v>
      </c>
      <c r="K22" s="261" t="s">
        <v>171</v>
      </c>
    </row>
    <row r="23" spans="1:11" s="204" customFormat="1" ht="15">
      <c r="A23" s="217">
        <f t="shared" si="0"/>
        <v>19</v>
      </c>
      <c r="B23" s="319" t="s">
        <v>12</v>
      </c>
      <c r="C23" s="350">
        <v>29324.1</v>
      </c>
      <c r="D23" s="256">
        <v>24365.599999999999</v>
      </c>
      <c r="E23" s="376">
        <f>((C23/D23)-1)*100</f>
        <v>20.350412056341739</v>
      </c>
      <c r="F23" s="350">
        <v>9548.7999999999993</v>
      </c>
      <c r="G23" s="256">
        <v>8554</v>
      </c>
      <c r="H23" s="317">
        <f>((F23/G23)-1)*100</f>
        <v>11.62964694879587</v>
      </c>
      <c r="I23" s="269">
        <f>(F23/C23)*100</f>
        <v>32.56297720987174</v>
      </c>
      <c r="J23" s="443">
        <f>(G23/D23)*100</f>
        <v>35.106871983452081</v>
      </c>
      <c r="K23" s="263">
        <f>((I23/J23)-1)*100</f>
        <v>-7.2461447854979095</v>
      </c>
    </row>
    <row r="24" spans="1:11" s="204" customFormat="1" ht="15">
      <c r="A24" s="217">
        <f t="shared" si="0"/>
        <v>20</v>
      </c>
      <c r="B24" s="319" t="s">
        <v>19</v>
      </c>
      <c r="C24" s="350">
        <v>27950.799999999999</v>
      </c>
      <c r="D24" s="445" t="s">
        <v>171</v>
      </c>
      <c r="E24" s="450" t="s">
        <v>171</v>
      </c>
      <c r="F24" s="350">
        <v>121.4</v>
      </c>
      <c r="G24" s="445" t="s">
        <v>171</v>
      </c>
      <c r="H24" s="316" t="s">
        <v>171</v>
      </c>
      <c r="I24" s="269">
        <f>(F24/C24)*100</f>
        <v>0.43433461654049266</v>
      </c>
      <c r="J24" s="329" t="s">
        <v>171</v>
      </c>
      <c r="K24" s="261" t="s">
        <v>171</v>
      </c>
    </row>
    <row r="25" spans="1:11" s="204" customFormat="1" ht="15">
      <c r="A25" s="217">
        <f t="shared" si="0"/>
        <v>21</v>
      </c>
      <c r="B25" s="319" t="s">
        <v>167</v>
      </c>
      <c r="C25" s="350">
        <v>27676.3</v>
      </c>
      <c r="D25" s="256">
        <v>57767.199999999997</v>
      </c>
      <c r="E25" s="376">
        <f>((C25/D25)-1)*100</f>
        <v>-52.089940312149452</v>
      </c>
      <c r="F25" s="351">
        <v>15883.9</v>
      </c>
      <c r="G25" s="256">
        <v>16617.900000000001</v>
      </c>
      <c r="H25" s="317">
        <f>((F25/G25)-1)*100</f>
        <v>-4.4169239193881378</v>
      </c>
      <c r="I25" s="269">
        <f>(F25/C25)*100</f>
        <v>57.391703370754044</v>
      </c>
      <c r="J25" s="443">
        <f>(G25/D25)*100</f>
        <v>28.767016576881005</v>
      </c>
      <c r="K25" s="263">
        <f>((I25/J25)-1)*100</f>
        <v>99.505232728504936</v>
      </c>
    </row>
    <row r="26" spans="1:11" s="204" customFormat="1" ht="15">
      <c r="A26" s="217">
        <f t="shared" si="0"/>
        <v>22</v>
      </c>
      <c r="B26" s="319" t="s">
        <v>153</v>
      </c>
      <c r="C26" s="350">
        <v>26954.3</v>
      </c>
      <c r="D26" s="378">
        <v>23643.4</v>
      </c>
      <c r="E26" s="376">
        <f>((C26/D26)-1)*100</f>
        <v>14.003485116353808</v>
      </c>
      <c r="F26" s="350">
        <v>18926</v>
      </c>
      <c r="G26" s="256">
        <v>12693.2</v>
      </c>
      <c r="H26" s="317">
        <f>((F26/G26)-1)*100</f>
        <v>49.103456969085798</v>
      </c>
      <c r="I26" s="269">
        <f>(F26/C26)*100</f>
        <v>70.215141925407082</v>
      </c>
      <c r="J26" s="443">
        <f>(G26/D26)*100</f>
        <v>53.686018085385342</v>
      </c>
      <c r="K26" s="263">
        <f>((I26/J26)-1)*100</f>
        <v>30.788507752116878</v>
      </c>
    </row>
    <row r="27" spans="1:11" s="204" customFormat="1" ht="15">
      <c r="A27" s="217">
        <f t="shared" si="0"/>
        <v>23</v>
      </c>
      <c r="B27" s="319" t="s">
        <v>158</v>
      </c>
      <c r="C27" s="350">
        <v>26661.5</v>
      </c>
      <c r="D27" s="256">
        <v>23829.200000000001</v>
      </c>
      <c r="E27" s="376">
        <f>((C27/D27)-1)*100</f>
        <v>11.88583754385375</v>
      </c>
      <c r="F27" s="350">
        <v>9371.5</v>
      </c>
      <c r="G27" s="256">
        <v>5989.9</v>
      </c>
      <c r="H27" s="317">
        <f>((F27/G27)-1)*100</f>
        <v>56.455032638274425</v>
      </c>
      <c r="I27" s="269">
        <f>(F27/C27)*100</f>
        <v>35.149935299964369</v>
      </c>
      <c r="J27" s="443">
        <f>(G27/D27)*100</f>
        <v>25.136806942742517</v>
      </c>
      <c r="K27" s="263">
        <f>((I27/J27)-1)*100</f>
        <v>39.834527830165946</v>
      </c>
    </row>
    <row r="28" spans="1:11" s="204" customFormat="1" ht="15">
      <c r="A28" s="217">
        <f t="shared" si="0"/>
        <v>24</v>
      </c>
      <c r="B28" s="319" t="s">
        <v>36</v>
      </c>
      <c r="C28" s="350">
        <v>24039.599999999999</v>
      </c>
      <c r="D28" s="377">
        <v>8042.3</v>
      </c>
      <c r="E28" s="376">
        <f>((C28/D28)-1)*100</f>
        <v>198.91448963604938</v>
      </c>
      <c r="F28" s="350">
        <v>6660.6</v>
      </c>
      <c r="G28" s="256">
        <v>1574.4</v>
      </c>
      <c r="H28" s="317">
        <f>((F28/G28)-1)*100</f>
        <v>323.0564024390244</v>
      </c>
      <c r="I28" s="269">
        <f>(F28/C28)*100</f>
        <v>27.706783806718917</v>
      </c>
      <c r="J28" s="443">
        <f>(G28/D28)*100</f>
        <v>19.576489312758788</v>
      </c>
      <c r="K28" s="263">
        <f>((I28/J28)-1)*100</f>
        <v>41.530911717972273</v>
      </c>
    </row>
    <row r="29" spans="1:11" s="204" customFormat="1" ht="15">
      <c r="A29" s="217">
        <f t="shared" si="0"/>
        <v>25</v>
      </c>
      <c r="B29" s="367" t="s">
        <v>170</v>
      </c>
      <c r="C29" s="350">
        <v>18546.5</v>
      </c>
      <c r="D29" s="256">
        <v>19051.099999999999</v>
      </c>
      <c r="E29" s="376">
        <f>((C29/D29)-1)*100</f>
        <v>-2.6486659562964809</v>
      </c>
      <c r="F29" s="350">
        <v>9306.5</v>
      </c>
      <c r="G29" s="256">
        <v>5496.1</v>
      </c>
      <c r="H29" s="317">
        <f>((F29/G29)-1)*100</f>
        <v>69.329160677571352</v>
      </c>
      <c r="I29" s="269">
        <f>(F29/C29)*100</f>
        <v>50.179279109265892</v>
      </c>
      <c r="J29" s="443">
        <f>(G29/D29)*100</f>
        <v>28.84925279905098</v>
      </c>
      <c r="K29" s="263">
        <f>((I29/J29)-1)*100</f>
        <v>73.93614822119963</v>
      </c>
    </row>
    <row r="30" spans="1:11" s="204" customFormat="1" ht="14.25" customHeight="1">
      <c r="A30" s="217">
        <f t="shared" si="0"/>
        <v>26</v>
      </c>
      <c r="B30" s="319" t="s">
        <v>32</v>
      </c>
      <c r="C30" s="350">
        <v>7255.4</v>
      </c>
      <c r="D30" s="256">
        <v>6743.7</v>
      </c>
      <c r="E30" s="376">
        <f>((C30/D30)-1)*100</f>
        <v>7.5878227086020988</v>
      </c>
      <c r="F30" s="350">
        <v>3707.7</v>
      </c>
      <c r="G30" s="256">
        <v>3262.3</v>
      </c>
      <c r="H30" s="317">
        <f>((F30/G30)-1)*100</f>
        <v>13.652944241792596</v>
      </c>
      <c r="I30" s="269">
        <f>(F30/C30)*100</f>
        <v>51.102627008848579</v>
      </c>
      <c r="J30" s="443">
        <f>(G30/D30)*100</f>
        <v>48.375520856503115</v>
      </c>
      <c r="K30" s="263">
        <f>((I30/J30)-1)*100</f>
        <v>5.6373680408215332</v>
      </c>
    </row>
    <row r="31" spans="1:11" s="204" customFormat="1" ht="14.25" customHeight="1">
      <c r="A31" s="217">
        <f t="shared" si="0"/>
        <v>27</v>
      </c>
      <c r="B31" s="321" t="s">
        <v>169</v>
      </c>
      <c r="C31" s="350">
        <v>4662.1000000000004</v>
      </c>
      <c r="D31" s="256">
        <v>3988</v>
      </c>
      <c r="E31" s="376">
        <f>((C31/D31)-1)*100</f>
        <v>16.903209628886671</v>
      </c>
      <c r="F31" s="350">
        <v>3061.2</v>
      </c>
      <c r="G31" s="256">
        <v>1265.9000000000001</v>
      </c>
      <c r="H31" s="317">
        <f>((F31/G31)-1)*100</f>
        <v>141.82004897701236</v>
      </c>
      <c r="I31" s="269">
        <f>(F31/C31)*100</f>
        <v>65.66139722442675</v>
      </c>
      <c r="J31" s="443">
        <f>(G31/D31)*100</f>
        <v>31.742728184553666</v>
      </c>
      <c r="K31" s="263">
        <f>((I31/J31)-1)*100</f>
        <v>106.85492703295192</v>
      </c>
    </row>
    <row r="32" spans="1:11" s="204" customFormat="1" ht="14.25" customHeight="1" thickBot="1">
      <c r="A32" s="338">
        <f t="shared" si="0"/>
        <v>28</v>
      </c>
      <c r="B32" s="368" t="s">
        <v>156</v>
      </c>
      <c r="C32" s="352">
        <v>3525.3</v>
      </c>
      <c r="D32" s="354">
        <v>3509.9</v>
      </c>
      <c r="E32" s="438">
        <f>((C32/D32)-1)*100</f>
        <v>0.43875893900111596</v>
      </c>
      <c r="F32" s="352">
        <v>1289.7</v>
      </c>
      <c r="G32" s="354">
        <v>1809.9</v>
      </c>
      <c r="H32" s="439">
        <f>((F32/G32)-1)*100</f>
        <v>-28.741919443063157</v>
      </c>
      <c r="I32" s="440">
        <f>(F32/C32)*100</f>
        <v>36.584120500382944</v>
      </c>
      <c r="J32" s="444">
        <f>(G32/D32)*100</f>
        <v>51.565571668708508</v>
      </c>
      <c r="K32" s="441">
        <f>((I32/J32)-1)*100</f>
        <v>-29.053204848724178</v>
      </c>
    </row>
    <row r="33" spans="1:11" s="204" customFormat="1" ht="6" customHeight="1" thickBot="1">
      <c r="A33" s="336"/>
      <c r="B33" s="226"/>
      <c r="C33" s="246"/>
      <c r="D33" s="244"/>
      <c r="E33" s="265"/>
      <c r="F33" s="246"/>
      <c r="G33" s="246"/>
      <c r="H33" s="265"/>
      <c r="I33" s="265"/>
      <c r="J33" s="265"/>
      <c r="K33" s="265"/>
    </row>
    <row r="34" spans="1:11" ht="15.75" thickBot="1">
      <c r="A34" s="398" t="s">
        <v>40</v>
      </c>
      <c r="B34" s="399"/>
      <c r="C34" s="249">
        <f>SUM(C5:C32)</f>
        <v>3751212.5999999996</v>
      </c>
      <c r="D34" s="249">
        <f>SUM(D5:D32)</f>
        <v>2899874.4</v>
      </c>
      <c r="E34" s="266">
        <f>((C34/D34)-1)*100</f>
        <v>29.357761149931182</v>
      </c>
      <c r="F34" s="251">
        <f>SUM(F5:F32)</f>
        <v>1216361.2</v>
      </c>
      <c r="G34" s="249">
        <f>SUM(G5:G32)</f>
        <v>1076748.0999999999</v>
      </c>
      <c r="H34" s="267">
        <f>((F34/G34)-1)*100</f>
        <v>12.966180297880259</v>
      </c>
      <c r="I34" s="266">
        <f>(F34/C34)*100</f>
        <v>32.425813455627654</v>
      </c>
      <c r="J34" s="267">
        <f>(G34/D34)*100</f>
        <v>37.130852977632408</v>
      </c>
      <c r="K34" s="266">
        <f>((I34/J34)-1)*100</f>
        <v>-12.671509390961377</v>
      </c>
    </row>
    <row r="35" spans="1:11">
      <c r="F35" s="197"/>
      <c r="G35" s="197"/>
      <c r="H35" s="197"/>
      <c r="I35" s="197"/>
      <c r="J35" s="197"/>
      <c r="K35" s="197"/>
    </row>
    <row r="36" spans="1:11">
      <c r="F36" s="197"/>
      <c r="G36" s="197"/>
      <c r="H36" s="197"/>
      <c r="I36" s="197"/>
      <c r="J36" s="197"/>
      <c r="K36" s="197"/>
    </row>
    <row r="37" spans="1:11">
      <c r="F37" s="197"/>
      <c r="G37" s="197"/>
      <c r="H37" s="197"/>
      <c r="I37" s="197"/>
      <c r="J37" s="197"/>
      <c r="K37" s="197"/>
    </row>
    <row r="38" spans="1:11">
      <c r="D38" s="215"/>
      <c r="F38" s="197"/>
      <c r="G38" s="197"/>
      <c r="H38" s="197"/>
      <c r="I38" s="197"/>
      <c r="J38" s="197"/>
      <c r="K38" s="197"/>
    </row>
    <row r="39" spans="1:11">
      <c r="F39" s="197"/>
      <c r="G39" s="197"/>
      <c r="H39" s="197"/>
      <c r="I39" s="197"/>
      <c r="J39" s="197"/>
      <c r="K39" s="197"/>
    </row>
    <row r="40" spans="1:11">
      <c r="F40" s="197"/>
      <c r="G40" s="197"/>
      <c r="H40" s="197"/>
      <c r="I40" s="197"/>
      <c r="J40" s="197"/>
      <c r="K40" s="197"/>
    </row>
    <row r="41" spans="1:11">
      <c r="F41" s="197"/>
      <c r="G41" s="197"/>
      <c r="H41" s="197"/>
      <c r="I41" s="197"/>
      <c r="J41" s="197"/>
      <c r="K41" s="197"/>
    </row>
    <row r="42" spans="1:11">
      <c r="F42" s="197"/>
      <c r="G42" s="197"/>
      <c r="H42" s="197"/>
      <c r="I42" s="197"/>
      <c r="J42" s="197"/>
      <c r="K42" s="197"/>
    </row>
    <row r="43" spans="1:11">
      <c r="F43" s="197"/>
      <c r="G43" s="197"/>
      <c r="H43" s="197"/>
      <c r="I43" s="197"/>
      <c r="J43" s="197"/>
      <c r="K43" s="197"/>
    </row>
    <row r="44" spans="1:11">
      <c r="F44" s="197"/>
      <c r="G44" s="197"/>
      <c r="H44" s="197"/>
      <c r="I44" s="197"/>
      <c r="J44" s="197"/>
      <c r="K44" s="197"/>
    </row>
    <row r="45" spans="1:11">
      <c r="A45" s="195"/>
      <c r="B45" s="195"/>
      <c r="F45" s="197"/>
      <c r="G45" s="197"/>
      <c r="H45" s="197"/>
      <c r="I45" s="197"/>
      <c r="J45" s="197"/>
      <c r="K45" s="197"/>
    </row>
    <row r="46" spans="1:11">
      <c r="A46" s="195"/>
      <c r="B46" s="195"/>
      <c r="F46" s="197"/>
      <c r="G46" s="197"/>
      <c r="H46" s="197"/>
      <c r="I46" s="197"/>
      <c r="J46" s="197"/>
      <c r="K46" s="197"/>
    </row>
    <row r="47" spans="1:11">
      <c r="A47" s="195"/>
      <c r="B47" s="195"/>
      <c r="F47" s="197"/>
      <c r="G47" s="197"/>
      <c r="H47" s="197"/>
      <c r="I47" s="197"/>
      <c r="J47" s="197"/>
      <c r="K47" s="197"/>
    </row>
    <row r="48" spans="1:11">
      <c r="A48" s="195"/>
      <c r="B48" s="195"/>
      <c r="F48" s="197"/>
      <c r="G48" s="197"/>
      <c r="H48" s="197"/>
      <c r="I48" s="197"/>
      <c r="J48" s="197"/>
      <c r="K48" s="197"/>
    </row>
    <row r="49" spans="1:11">
      <c r="A49" s="195"/>
      <c r="B49" s="195"/>
      <c r="F49" s="197"/>
      <c r="G49" s="197"/>
      <c r="H49" s="197"/>
      <c r="I49" s="197"/>
      <c r="J49" s="197"/>
      <c r="K49" s="197"/>
    </row>
    <row r="50" spans="1:11">
      <c r="A50" s="195"/>
      <c r="B50" s="195"/>
      <c r="F50" s="197"/>
      <c r="G50" s="197"/>
      <c r="H50" s="197"/>
      <c r="I50" s="197"/>
      <c r="J50" s="197"/>
      <c r="K50" s="197"/>
    </row>
    <row r="51" spans="1:11">
      <c r="A51" s="195"/>
      <c r="B51" s="195"/>
      <c r="F51" s="197"/>
      <c r="G51" s="197"/>
      <c r="H51" s="197"/>
      <c r="I51" s="197"/>
      <c r="J51" s="197"/>
      <c r="K51" s="197"/>
    </row>
    <row r="52" spans="1:11">
      <c r="A52" s="195"/>
      <c r="B52" s="195"/>
      <c r="F52" s="197"/>
      <c r="G52" s="197"/>
      <c r="H52" s="197"/>
      <c r="I52" s="197"/>
      <c r="J52" s="197"/>
      <c r="K52" s="197"/>
    </row>
    <row r="53" spans="1:11">
      <c r="A53" s="195"/>
      <c r="B53" s="195"/>
      <c r="F53" s="197"/>
      <c r="G53" s="197"/>
      <c r="H53" s="197"/>
      <c r="I53" s="197"/>
      <c r="J53" s="197"/>
      <c r="K53" s="197"/>
    </row>
    <row r="54" spans="1:11">
      <c r="A54" s="195"/>
      <c r="B54" s="195"/>
      <c r="F54" s="197"/>
      <c r="G54" s="197"/>
      <c r="H54" s="197"/>
      <c r="I54" s="197"/>
      <c r="J54" s="197"/>
      <c r="K54" s="197"/>
    </row>
    <row r="55" spans="1:11">
      <c r="A55" s="195"/>
      <c r="B55" s="195"/>
      <c r="F55" s="197"/>
      <c r="G55" s="197"/>
      <c r="H55" s="197"/>
      <c r="I55" s="197"/>
      <c r="J55" s="197"/>
      <c r="K55" s="197"/>
    </row>
    <row r="56" spans="1:11">
      <c r="A56" s="195"/>
      <c r="B56" s="195"/>
      <c r="F56" s="197"/>
      <c r="G56" s="197"/>
      <c r="H56" s="197"/>
      <c r="I56" s="197"/>
      <c r="J56" s="197"/>
      <c r="K56" s="197"/>
    </row>
    <row r="57" spans="1:11">
      <c r="A57" s="195"/>
      <c r="B57" s="195"/>
      <c r="F57" s="197"/>
      <c r="G57" s="197"/>
      <c r="H57" s="197"/>
      <c r="I57" s="197"/>
      <c r="J57" s="197"/>
      <c r="K57" s="197"/>
    </row>
    <row r="58" spans="1:11">
      <c r="A58" s="195"/>
      <c r="B58" s="195"/>
      <c r="F58" s="197"/>
      <c r="G58" s="197"/>
      <c r="H58" s="197"/>
      <c r="I58" s="197"/>
      <c r="J58" s="197"/>
      <c r="K58" s="197"/>
    </row>
    <row r="59" spans="1:11">
      <c r="A59" s="195"/>
      <c r="B59" s="195"/>
      <c r="F59" s="197"/>
      <c r="G59" s="197"/>
      <c r="H59" s="197"/>
      <c r="I59" s="197"/>
      <c r="J59" s="197"/>
      <c r="K59" s="197"/>
    </row>
    <row r="60" spans="1:11">
      <c r="A60" s="195"/>
      <c r="B60" s="195"/>
      <c r="F60" s="197"/>
      <c r="G60" s="197"/>
      <c r="H60" s="197"/>
      <c r="I60" s="197"/>
      <c r="J60" s="197"/>
      <c r="K60" s="197"/>
    </row>
    <row r="61" spans="1:11">
      <c r="A61" s="195"/>
      <c r="B61" s="195"/>
      <c r="F61" s="197"/>
      <c r="G61" s="197"/>
      <c r="H61" s="197"/>
      <c r="I61" s="197"/>
      <c r="J61" s="197"/>
      <c r="K61" s="197"/>
    </row>
    <row r="62" spans="1:11">
      <c r="A62" s="195"/>
      <c r="B62" s="195"/>
      <c r="F62" s="197"/>
      <c r="G62" s="197"/>
      <c r="H62" s="197"/>
      <c r="I62" s="197"/>
      <c r="J62" s="197"/>
      <c r="K62" s="197"/>
    </row>
    <row r="63" spans="1:11">
      <c r="A63" s="195"/>
      <c r="B63" s="195"/>
      <c r="F63" s="197"/>
      <c r="G63" s="197"/>
      <c r="H63" s="197"/>
      <c r="I63" s="197"/>
      <c r="J63" s="197"/>
      <c r="K63" s="197"/>
    </row>
    <row r="64" spans="1:11">
      <c r="A64" s="195"/>
      <c r="B64" s="195"/>
      <c r="F64" s="197"/>
      <c r="G64" s="197"/>
      <c r="H64" s="197"/>
      <c r="I64" s="197"/>
      <c r="J64" s="197"/>
      <c r="K64" s="197"/>
    </row>
    <row r="65" spans="1:11">
      <c r="A65" s="195"/>
      <c r="B65" s="195"/>
      <c r="F65" s="197"/>
      <c r="G65" s="197"/>
      <c r="H65" s="197"/>
      <c r="I65" s="197"/>
      <c r="J65" s="197"/>
      <c r="K65" s="197"/>
    </row>
    <row r="66" spans="1:11">
      <c r="A66" s="195"/>
      <c r="B66" s="195"/>
      <c r="F66" s="197"/>
      <c r="G66" s="197"/>
      <c r="H66" s="197"/>
      <c r="I66" s="197"/>
      <c r="J66" s="197"/>
      <c r="K66" s="197"/>
    </row>
    <row r="67" spans="1:11">
      <c r="A67" s="195"/>
      <c r="B67" s="195"/>
      <c r="F67" s="197"/>
      <c r="G67" s="197"/>
      <c r="H67" s="197"/>
      <c r="I67" s="197"/>
      <c r="J67" s="197"/>
      <c r="K67" s="197"/>
    </row>
    <row r="68" spans="1:11">
      <c r="A68" s="195"/>
      <c r="B68" s="195"/>
      <c r="F68" s="197"/>
      <c r="G68" s="197"/>
      <c r="H68" s="197"/>
      <c r="I68" s="197"/>
      <c r="J68" s="197"/>
      <c r="K68" s="197"/>
    </row>
    <row r="69" spans="1:11">
      <c r="A69" s="195"/>
      <c r="B69" s="195"/>
      <c r="F69" s="197"/>
      <c r="G69" s="197"/>
      <c r="H69" s="197"/>
      <c r="I69" s="197"/>
      <c r="J69" s="197"/>
      <c r="K69" s="197"/>
    </row>
    <row r="70" spans="1:11">
      <c r="A70" s="195"/>
      <c r="B70" s="195"/>
      <c r="F70" s="197"/>
      <c r="G70" s="197"/>
      <c r="H70" s="197"/>
      <c r="I70" s="197"/>
      <c r="J70" s="197"/>
      <c r="K70" s="197"/>
    </row>
    <row r="71" spans="1:11">
      <c r="A71" s="195"/>
      <c r="B71" s="195"/>
      <c r="F71" s="197"/>
      <c r="G71" s="197"/>
      <c r="H71" s="197"/>
      <c r="I71" s="197"/>
      <c r="J71" s="197"/>
      <c r="K71" s="197"/>
    </row>
    <row r="72" spans="1:11">
      <c r="A72" s="195"/>
      <c r="B72" s="195"/>
      <c r="F72" s="197"/>
      <c r="G72" s="197"/>
      <c r="H72" s="197"/>
      <c r="I72" s="197"/>
      <c r="J72" s="197"/>
      <c r="K72" s="197"/>
    </row>
    <row r="73" spans="1:11">
      <c r="A73" s="195"/>
      <c r="B73" s="195"/>
      <c r="F73" s="197"/>
      <c r="G73" s="197"/>
      <c r="H73" s="197"/>
      <c r="I73" s="197"/>
      <c r="J73" s="197"/>
      <c r="K73" s="197"/>
    </row>
    <row r="74" spans="1:11">
      <c r="A74" s="195"/>
      <c r="B74" s="195"/>
      <c r="F74" s="197"/>
      <c r="G74" s="197"/>
      <c r="H74" s="197"/>
      <c r="I74" s="197"/>
      <c r="J74" s="197"/>
      <c r="K74" s="197"/>
    </row>
    <row r="75" spans="1:11">
      <c r="A75" s="195"/>
      <c r="B75" s="195"/>
      <c r="F75" s="197"/>
      <c r="G75" s="197"/>
      <c r="H75" s="197"/>
      <c r="I75" s="197"/>
      <c r="J75" s="197"/>
      <c r="K75" s="197"/>
    </row>
    <row r="76" spans="1:11">
      <c r="A76" s="195"/>
      <c r="B76" s="195"/>
      <c r="F76" s="197"/>
      <c r="G76" s="197"/>
      <c r="H76" s="197"/>
      <c r="I76" s="197"/>
      <c r="J76" s="197"/>
      <c r="K76" s="197"/>
    </row>
    <row r="77" spans="1:11">
      <c r="A77" s="195"/>
      <c r="B77" s="195"/>
      <c r="F77" s="197"/>
      <c r="G77" s="197"/>
      <c r="H77" s="197"/>
      <c r="I77" s="197"/>
      <c r="J77" s="197"/>
      <c r="K77" s="197"/>
    </row>
    <row r="78" spans="1:11">
      <c r="A78" s="195"/>
      <c r="B78" s="195"/>
      <c r="F78" s="197"/>
      <c r="G78" s="197"/>
      <c r="H78" s="197"/>
      <c r="I78" s="197"/>
      <c r="J78" s="197"/>
      <c r="K78" s="197"/>
    </row>
    <row r="79" spans="1:11">
      <c r="A79" s="195"/>
      <c r="B79" s="195"/>
      <c r="F79" s="197"/>
      <c r="G79" s="197"/>
      <c r="H79" s="197"/>
      <c r="I79" s="197"/>
      <c r="J79" s="197"/>
      <c r="K79" s="197"/>
    </row>
    <row r="80" spans="1:11">
      <c r="A80" s="195"/>
      <c r="B80" s="195"/>
      <c r="F80" s="197"/>
      <c r="G80" s="197"/>
      <c r="H80" s="197"/>
      <c r="I80" s="197"/>
      <c r="J80" s="197"/>
      <c r="K80" s="197"/>
    </row>
    <row r="81" spans="1:11">
      <c r="A81" s="195"/>
      <c r="B81" s="195"/>
      <c r="F81" s="197"/>
      <c r="G81" s="197"/>
      <c r="H81" s="197"/>
      <c r="I81" s="197"/>
      <c r="J81" s="197"/>
      <c r="K81" s="197"/>
    </row>
    <row r="82" spans="1:11">
      <c r="A82" s="195"/>
      <c r="B82" s="195"/>
      <c r="F82" s="197"/>
      <c r="G82" s="197"/>
      <c r="H82" s="197"/>
      <c r="I82" s="197"/>
      <c r="J82" s="197"/>
      <c r="K82" s="197"/>
    </row>
    <row r="83" spans="1:11">
      <c r="A83" s="195"/>
      <c r="B83" s="195"/>
      <c r="F83" s="197"/>
      <c r="G83" s="197"/>
      <c r="H83" s="197"/>
      <c r="I83" s="197"/>
      <c r="J83" s="197"/>
      <c r="K83" s="197"/>
    </row>
    <row r="84" spans="1:11">
      <c r="A84" s="195"/>
      <c r="B84" s="195"/>
      <c r="F84" s="197"/>
      <c r="G84" s="197"/>
      <c r="H84" s="197"/>
      <c r="I84" s="197"/>
      <c r="J84" s="197"/>
      <c r="K84" s="197"/>
    </row>
    <row r="85" spans="1:11">
      <c r="A85" s="195"/>
      <c r="B85" s="195"/>
      <c r="F85" s="197"/>
      <c r="G85" s="197"/>
      <c r="H85" s="197"/>
      <c r="I85" s="197"/>
      <c r="J85" s="197"/>
      <c r="K85" s="197"/>
    </row>
    <row r="86" spans="1:11">
      <c r="A86" s="195"/>
      <c r="B86" s="195"/>
      <c r="F86" s="197"/>
      <c r="G86" s="197"/>
      <c r="H86" s="197"/>
      <c r="I86" s="197"/>
      <c r="J86" s="197"/>
      <c r="K86" s="197"/>
    </row>
    <row r="87" spans="1:11">
      <c r="A87" s="195"/>
      <c r="B87" s="195"/>
      <c r="F87" s="197"/>
      <c r="G87" s="197"/>
      <c r="H87" s="197"/>
      <c r="I87" s="197"/>
      <c r="J87" s="197"/>
      <c r="K87" s="197"/>
    </row>
    <row r="88" spans="1:11">
      <c r="A88" s="195"/>
      <c r="B88" s="195"/>
      <c r="F88" s="197"/>
      <c r="G88" s="197"/>
      <c r="H88" s="197"/>
      <c r="I88" s="197"/>
      <c r="J88" s="197"/>
      <c r="K88" s="197"/>
    </row>
    <row r="89" spans="1:11">
      <c r="A89" s="195"/>
      <c r="B89" s="195"/>
      <c r="F89" s="197"/>
      <c r="G89" s="197"/>
      <c r="H89" s="197"/>
      <c r="I89" s="197"/>
      <c r="J89" s="197"/>
      <c r="K89" s="197"/>
    </row>
    <row r="90" spans="1:11">
      <c r="A90" s="195"/>
      <c r="B90" s="195"/>
      <c r="F90" s="197"/>
      <c r="G90" s="197"/>
      <c r="H90" s="197"/>
      <c r="I90" s="197"/>
      <c r="J90" s="197"/>
      <c r="K90" s="197"/>
    </row>
    <row r="91" spans="1:11">
      <c r="A91" s="195"/>
      <c r="B91" s="195"/>
      <c r="F91" s="197"/>
      <c r="G91" s="197"/>
      <c r="H91" s="197"/>
      <c r="I91" s="197"/>
      <c r="J91" s="197"/>
      <c r="K91" s="197"/>
    </row>
    <row r="92" spans="1:11">
      <c r="A92" s="195"/>
      <c r="B92" s="195"/>
      <c r="F92" s="197"/>
      <c r="G92" s="197"/>
      <c r="H92" s="197"/>
      <c r="I92" s="197"/>
      <c r="J92" s="197"/>
      <c r="K92" s="197"/>
    </row>
    <row r="93" spans="1:11">
      <c r="A93" s="195"/>
      <c r="B93" s="195"/>
      <c r="F93" s="197"/>
      <c r="G93" s="197"/>
      <c r="H93" s="197"/>
      <c r="I93" s="197"/>
      <c r="J93" s="197"/>
      <c r="K93" s="197"/>
    </row>
    <row r="94" spans="1:11">
      <c r="A94" s="195"/>
      <c r="B94" s="195"/>
      <c r="F94" s="197"/>
      <c r="G94" s="197"/>
      <c r="H94" s="197"/>
      <c r="I94" s="197"/>
      <c r="J94" s="197"/>
      <c r="K94" s="197"/>
    </row>
    <row r="95" spans="1:11">
      <c r="A95" s="195"/>
      <c r="B95" s="195"/>
      <c r="F95" s="197"/>
      <c r="G95" s="197"/>
      <c r="H95" s="197"/>
      <c r="I95" s="197"/>
      <c r="J95" s="197"/>
      <c r="K95" s="197"/>
    </row>
    <row r="96" spans="1:11">
      <c r="A96" s="195"/>
      <c r="B96" s="195"/>
      <c r="F96" s="197"/>
      <c r="G96" s="197"/>
      <c r="H96" s="197"/>
      <c r="I96" s="197"/>
      <c r="J96" s="197"/>
      <c r="K96" s="197"/>
    </row>
    <row r="97" spans="1:11">
      <c r="A97" s="195"/>
      <c r="B97" s="195"/>
      <c r="F97" s="197"/>
      <c r="G97" s="197"/>
      <c r="H97" s="197"/>
      <c r="I97" s="197"/>
      <c r="J97" s="197"/>
      <c r="K97" s="197"/>
    </row>
    <row r="98" spans="1:11">
      <c r="A98" s="195"/>
      <c r="B98" s="195"/>
      <c r="F98" s="197"/>
      <c r="G98" s="197"/>
      <c r="H98" s="197"/>
      <c r="I98" s="197"/>
      <c r="J98" s="197"/>
      <c r="K98" s="197"/>
    </row>
    <row r="99" spans="1:11">
      <c r="A99" s="195"/>
      <c r="B99" s="195"/>
      <c r="F99" s="197"/>
      <c r="G99" s="197"/>
      <c r="H99" s="197"/>
      <c r="I99" s="197"/>
      <c r="J99" s="197"/>
      <c r="K99" s="197"/>
    </row>
    <row r="100" spans="1:11">
      <c r="A100" s="195"/>
      <c r="B100" s="195"/>
      <c r="F100" s="197"/>
      <c r="G100" s="197"/>
      <c r="H100" s="197"/>
      <c r="I100" s="197"/>
      <c r="J100" s="197"/>
      <c r="K100" s="197"/>
    </row>
    <row r="101" spans="1:11">
      <c r="A101" s="195"/>
      <c r="B101" s="195"/>
      <c r="F101" s="197"/>
      <c r="G101" s="197"/>
      <c r="H101" s="197"/>
      <c r="I101" s="197"/>
      <c r="J101" s="197"/>
      <c r="K101" s="197"/>
    </row>
    <row r="102" spans="1:11">
      <c r="A102" s="195"/>
      <c r="B102" s="195"/>
      <c r="F102" s="197"/>
      <c r="G102" s="197"/>
      <c r="H102" s="197"/>
      <c r="I102" s="197"/>
      <c r="J102" s="197"/>
      <c r="K102" s="197"/>
    </row>
    <row r="103" spans="1:11">
      <c r="A103" s="195"/>
      <c r="B103" s="195"/>
      <c r="F103" s="197"/>
      <c r="G103" s="197"/>
      <c r="H103" s="197"/>
      <c r="I103" s="197"/>
      <c r="J103" s="197"/>
      <c r="K103" s="197"/>
    </row>
    <row r="104" spans="1:11">
      <c r="A104" s="195"/>
      <c r="B104" s="195"/>
      <c r="F104" s="197"/>
      <c r="G104" s="197"/>
      <c r="H104" s="197"/>
      <c r="I104" s="197"/>
      <c r="J104" s="197"/>
      <c r="K104" s="197"/>
    </row>
    <row r="105" spans="1:11">
      <c r="A105" s="195"/>
      <c r="B105" s="195"/>
      <c r="F105" s="197"/>
      <c r="G105" s="197"/>
      <c r="H105" s="197"/>
      <c r="I105" s="197"/>
      <c r="J105" s="197"/>
      <c r="K105" s="197"/>
    </row>
    <row r="106" spans="1:11">
      <c r="A106" s="195"/>
      <c r="B106" s="195"/>
      <c r="F106" s="197"/>
      <c r="G106" s="197"/>
      <c r="H106" s="197"/>
      <c r="I106" s="197"/>
      <c r="J106" s="197"/>
      <c r="K106" s="197"/>
    </row>
    <row r="107" spans="1:11">
      <c r="A107" s="195"/>
      <c r="B107" s="195"/>
      <c r="F107" s="197"/>
      <c r="G107" s="197"/>
      <c r="H107" s="197"/>
      <c r="I107" s="197"/>
      <c r="J107" s="197"/>
      <c r="K107" s="197"/>
    </row>
    <row r="108" spans="1:11">
      <c r="A108" s="195"/>
      <c r="B108" s="195"/>
      <c r="F108" s="197"/>
      <c r="G108" s="197"/>
      <c r="H108" s="197"/>
      <c r="I108" s="197"/>
      <c r="J108" s="197"/>
      <c r="K108" s="197"/>
    </row>
    <row r="109" spans="1:11">
      <c r="A109" s="195"/>
      <c r="B109" s="195"/>
      <c r="F109" s="197"/>
      <c r="G109" s="197"/>
      <c r="H109" s="197"/>
      <c r="I109" s="197"/>
      <c r="J109" s="197"/>
      <c r="K109" s="197"/>
    </row>
    <row r="110" spans="1:11">
      <c r="A110" s="195"/>
      <c r="B110" s="195"/>
      <c r="F110" s="197"/>
      <c r="G110" s="197"/>
      <c r="H110" s="197"/>
      <c r="I110" s="197"/>
      <c r="J110" s="197"/>
      <c r="K110" s="197"/>
    </row>
    <row r="111" spans="1:11">
      <c r="A111" s="195"/>
      <c r="B111" s="195"/>
      <c r="F111" s="197"/>
      <c r="G111" s="197"/>
      <c r="H111" s="197"/>
      <c r="I111" s="197"/>
      <c r="J111" s="197"/>
      <c r="K111" s="197"/>
    </row>
    <row r="112" spans="1:11">
      <c r="A112" s="195"/>
      <c r="B112" s="195"/>
      <c r="F112" s="197"/>
      <c r="G112" s="197"/>
      <c r="H112" s="197"/>
      <c r="I112" s="197"/>
      <c r="J112" s="197"/>
      <c r="K112" s="197"/>
    </row>
    <row r="113" spans="1:11">
      <c r="A113" s="195"/>
      <c r="B113" s="195"/>
      <c r="F113" s="197"/>
      <c r="G113" s="197"/>
      <c r="H113" s="197"/>
      <c r="I113" s="197"/>
      <c r="J113" s="197"/>
      <c r="K113" s="197"/>
    </row>
    <row r="114" spans="1:11">
      <c r="A114" s="195"/>
      <c r="B114" s="195"/>
      <c r="F114" s="197"/>
      <c r="G114" s="197"/>
      <c r="H114" s="197"/>
      <c r="I114" s="197"/>
      <c r="J114" s="197"/>
      <c r="K114" s="197"/>
    </row>
    <row r="115" spans="1:11">
      <c r="A115" s="195"/>
      <c r="B115" s="195"/>
      <c r="F115" s="197"/>
      <c r="G115" s="197"/>
      <c r="H115" s="197"/>
      <c r="I115" s="197"/>
      <c r="J115" s="197"/>
      <c r="K115" s="197"/>
    </row>
    <row r="116" spans="1:11">
      <c r="A116" s="195"/>
      <c r="B116" s="195"/>
      <c r="F116" s="197"/>
      <c r="G116" s="197"/>
      <c r="H116" s="197"/>
      <c r="I116" s="197"/>
      <c r="J116" s="197"/>
      <c r="K116" s="197"/>
    </row>
    <row r="117" spans="1:11">
      <c r="A117" s="195"/>
      <c r="B117" s="195"/>
      <c r="F117" s="197"/>
      <c r="G117" s="197"/>
      <c r="H117" s="197"/>
      <c r="I117" s="197"/>
      <c r="J117" s="197"/>
      <c r="K117" s="197"/>
    </row>
    <row r="118" spans="1:11">
      <c r="A118" s="195"/>
      <c r="B118" s="195"/>
      <c r="F118" s="197"/>
      <c r="G118" s="197"/>
      <c r="H118" s="197"/>
      <c r="I118" s="197"/>
      <c r="J118" s="197"/>
      <c r="K118" s="197"/>
    </row>
    <row r="119" spans="1:11">
      <c r="A119" s="195"/>
      <c r="B119" s="195"/>
      <c r="F119" s="197"/>
      <c r="G119" s="197"/>
      <c r="H119" s="197"/>
      <c r="I119" s="197"/>
      <c r="J119" s="197"/>
      <c r="K119" s="197"/>
    </row>
    <row r="120" spans="1:11">
      <c r="A120" s="195"/>
      <c r="B120" s="195"/>
      <c r="F120" s="197"/>
      <c r="G120" s="197"/>
      <c r="H120" s="197"/>
      <c r="I120" s="197"/>
      <c r="J120" s="197"/>
      <c r="K120" s="197"/>
    </row>
    <row r="121" spans="1:11">
      <c r="A121" s="195"/>
      <c r="B121" s="195"/>
      <c r="F121" s="197"/>
      <c r="G121" s="197"/>
      <c r="H121" s="197"/>
      <c r="I121" s="197"/>
      <c r="J121" s="197"/>
      <c r="K121" s="197"/>
    </row>
    <row r="122" spans="1:11">
      <c r="A122" s="195"/>
      <c r="B122" s="195"/>
      <c r="F122" s="197"/>
      <c r="G122" s="197"/>
      <c r="H122" s="197"/>
      <c r="I122" s="197"/>
      <c r="J122" s="197"/>
      <c r="K122" s="197"/>
    </row>
    <row r="123" spans="1:11">
      <c r="A123" s="195"/>
      <c r="B123" s="195"/>
      <c r="F123" s="197"/>
      <c r="G123" s="197"/>
      <c r="H123" s="197"/>
      <c r="I123" s="197"/>
      <c r="J123" s="197"/>
      <c r="K123" s="197"/>
    </row>
    <row r="124" spans="1:11">
      <c r="A124" s="195"/>
      <c r="B124" s="195"/>
      <c r="F124" s="197"/>
      <c r="G124" s="197"/>
      <c r="H124" s="197"/>
      <c r="I124" s="197"/>
      <c r="J124" s="197"/>
      <c r="K124" s="197"/>
    </row>
    <row r="125" spans="1:11">
      <c r="A125" s="195"/>
      <c r="B125" s="195"/>
      <c r="F125" s="197"/>
      <c r="G125" s="197"/>
      <c r="H125" s="197"/>
      <c r="I125" s="197"/>
      <c r="J125" s="197"/>
      <c r="K125" s="197"/>
    </row>
    <row r="126" spans="1:11">
      <c r="A126" s="195"/>
      <c r="B126" s="195"/>
      <c r="F126" s="197"/>
      <c r="G126" s="197"/>
      <c r="H126" s="197"/>
      <c r="I126" s="197"/>
      <c r="J126" s="197"/>
      <c r="K126" s="197"/>
    </row>
    <row r="127" spans="1:11">
      <c r="A127" s="195"/>
      <c r="B127" s="195"/>
      <c r="F127" s="197"/>
      <c r="G127" s="197"/>
      <c r="H127" s="197"/>
      <c r="I127" s="197"/>
      <c r="J127" s="197"/>
      <c r="K127" s="197"/>
    </row>
    <row r="128" spans="1:11">
      <c r="A128" s="195"/>
      <c r="B128" s="195"/>
      <c r="F128" s="197"/>
      <c r="G128" s="197"/>
      <c r="H128" s="197"/>
      <c r="I128" s="197"/>
      <c r="J128" s="197"/>
      <c r="K128" s="197"/>
    </row>
    <row r="129" spans="1:11">
      <c r="A129" s="195"/>
      <c r="B129" s="195"/>
      <c r="F129" s="197"/>
      <c r="G129" s="197"/>
      <c r="H129" s="197"/>
      <c r="I129" s="197"/>
      <c r="J129" s="197"/>
      <c r="K129" s="197"/>
    </row>
    <row r="130" spans="1:11">
      <c r="A130" s="195"/>
      <c r="B130" s="195"/>
      <c r="F130" s="197"/>
      <c r="G130" s="197"/>
      <c r="H130" s="197"/>
      <c r="I130" s="197"/>
      <c r="J130" s="197"/>
      <c r="K130" s="197"/>
    </row>
    <row r="131" spans="1:11">
      <c r="A131" s="195"/>
      <c r="B131" s="195"/>
      <c r="F131" s="197"/>
      <c r="G131" s="197"/>
      <c r="H131" s="197"/>
      <c r="I131" s="197"/>
      <c r="J131" s="197"/>
      <c r="K131" s="197"/>
    </row>
    <row r="132" spans="1:11">
      <c r="A132" s="195"/>
      <c r="B132" s="195"/>
      <c r="F132" s="197"/>
      <c r="G132" s="197"/>
      <c r="H132" s="197"/>
      <c r="I132" s="197"/>
      <c r="J132" s="197"/>
      <c r="K132" s="197"/>
    </row>
    <row r="133" spans="1:11">
      <c r="A133" s="195"/>
      <c r="B133" s="195"/>
      <c r="F133" s="197"/>
      <c r="G133" s="197"/>
      <c r="H133" s="197"/>
      <c r="I133" s="197"/>
      <c r="J133" s="197"/>
      <c r="K133" s="197"/>
    </row>
    <row r="134" spans="1:11">
      <c r="A134" s="195"/>
      <c r="B134" s="195"/>
      <c r="F134" s="197"/>
      <c r="G134" s="197"/>
      <c r="H134" s="197"/>
      <c r="I134" s="197"/>
      <c r="J134" s="197"/>
      <c r="K134" s="197"/>
    </row>
    <row r="135" spans="1:11">
      <c r="A135" s="195"/>
      <c r="B135" s="195"/>
      <c r="F135" s="197"/>
      <c r="G135" s="197"/>
      <c r="H135" s="197"/>
      <c r="I135" s="197"/>
      <c r="J135" s="197"/>
      <c r="K135" s="197"/>
    </row>
    <row r="136" spans="1:11">
      <c r="A136" s="195"/>
      <c r="B136" s="195"/>
      <c r="F136" s="197"/>
      <c r="G136" s="197"/>
      <c r="H136" s="197"/>
      <c r="I136" s="197"/>
      <c r="J136" s="197"/>
      <c r="K136" s="197"/>
    </row>
    <row r="137" spans="1:11">
      <c r="A137" s="195"/>
      <c r="B137" s="195"/>
      <c r="F137" s="197"/>
      <c r="G137" s="197"/>
      <c r="H137" s="197"/>
      <c r="I137" s="197"/>
      <c r="J137" s="197"/>
      <c r="K137" s="197"/>
    </row>
    <row r="138" spans="1:11">
      <c r="A138" s="195"/>
      <c r="B138" s="195"/>
      <c r="F138" s="197"/>
      <c r="G138" s="197"/>
      <c r="H138" s="197"/>
      <c r="I138" s="197"/>
      <c r="J138" s="197"/>
      <c r="K138" s="197"/>
    </row>
    <row r="139" spans="1:11">
      <c r="A139" s="195"/>
      <c r="B139" s="195"/>
      <c r="F139" s="197"/>
      <c r="G139" s="197"/>
      <c r="H139" s="197"/>
      <c r="I139" s="197"/>
      <c r="J139" s="197"/>
      <c r="K139" s="197"/>
    </row>
    <row r="140" spans="1:11">
      <c r="A140" s="195"/>
      <c r="B140" s="195"/>
      <c r="F140" s="197"/>
      <c r="G140" s="197"/>
      <c r="H140" s="197"/>
      <c r="I140" s="197"/>
      <c r="J140" s="197"/>
      <c r="K140" s="197"/>
    </row>
    <row r="141" spans="1:11">
      <c r="A141" s="195"/>
      <c r="B141" s="195"/>
      <c r="F141" s="197"/>
      <c r="G141" s="197"/>
      <c r="H141" s="197"/>
      <c r="I141" s="197"/>
      <c r="J141" s="197"/>
      <c r="K141" s="197"/>
    </row>
    <row r="142" spans="1:11">
      <c r="A142" s="195"/>
      <c r="B142" s="195"/>
      <c r="F142" s="197"/>
      <c r="G142" s="197"/>
      <c r="H142" s="197"/>
      <c r="I142" s="197"/>
      <c r="J142" s="197"/>
      <c r="K142" s="197"/>
    </row>
    <row r="143" spans="1:11">
      <c r="A143" s="195"/>
      <c r="B143" s="195"/>
      <c r="F143" s="197"/>
      <c r="G143" s="197"/>
      <c r="H143" s="197"/>
      <c r="I143" s="197"/>
      <c r="J143" s="197"/>
      <c r="K143" s="197"/>
    </row>
    <row r="144" spans="1:11">
      <c r="A144" s="195"/>
      <c r="B144" s="195"/>
      <c r="F144" s="197"/>
      <c r="G144" s="197"/>
      <c r="H144" s="197"/>
      <c r="I144" s="197"/>
      <c r="J144" s="197"/>
      <c r="K144" s="197"/>
    </row>
    <row r="145" spans="1:11">
      <c r="A145" s="195"/>
      <c r="B145" s="195"/>
      <c r="F145" s="197"/>
      <c r="G145" s="197"/>
      <c r="H145" s="197"/>
      <c r="I145" s="197"/>
      <c r="J145" s="197"/>
      <c r="K145" s="197"/>
    </row>
    <row r="146" spans="1:11">
      <c r="A146" s="195"/>
      <c r="B146" s="195"/>
      <c r="F146" s="197"/>
      <c r="G146" s="197"/>
      <c r="H146" s="197"/>
      <c r="I146" s="197"/>
      <c r="J146" s="197"/>
      <c r="K146" s="197"/>
    </row>
    <row r="147" spans="1:11">
      <c r="A147" s="195"/>
      <c r="B147" s="195"/>
      <c r="F147" s="197"/>
      <c r="G147" s="197"/>
      <c r="H147" s="197"/>
      <c r="I147" s="197"/>
      <c r="J147" s="197"/>
      <c r="K147" s="197"/>
    </row>
    <row r="148" spans="1:11">
      <c r="A148" s="195"/>
      <c r="B148" s="195"/>
      <c r="F148" s="197"/>
      <c r="G148" s="197"/>
      <c r="H148" s="197"/>
      <c r="I148" s="197"/>
      <c r="J148" s="197"/>
      <c r="K148" s="197"/>
    </row>
    <row r="149" spans="1:11">
      <c r="A149" s="195"/>
      <c r="B149" s="195"/>
      <c r="F149" s="197"/>
      <c r="G149" s="197"/>
      <c r="H149" s="197"/>
      <c r="I149" s="197"/>
      <c r="J149" s="197"/>
      <c r="K149" s="197"/>
    </row>
    <row r="150" spans="1:11">
      <c r="A150" s="195"/>
      <c r="B150" s="195"/>
      <c r="F150" s="197"/>
      <c r="G150" s="197"/>
      <c r="H150" s="197"/>
      <c r="I150" s="197"/>
      <c r="J150" s="197"/>
      <c r="K150" s="197"/>
    </row>
    <row r="151" spans="1:11">
      <c r="A151" s="195"/>
      <c r="B151" s="195"/>
      <c r="F151" s="197"/>
      <c r="G151" s="197"/>
      <c r="H151" s="197"/>
      <c r="I151" s="197"/>
      <c r="J151" s="197"/>
      <c r="K151" s="197"/>
    </row>
    <row r="152" spans="1:11">
      <c r="A152" s="195"/>
      <c r="B152" s="195"/>
      <c r="F152" s="197"/>
      <c r="G152" s="197"/>
      <c r="H152" s="197"/>
      <c r="I152" s="197"/>
      <c r="J152" s="197"/>
      <c r="K152" s="197"/>
    </row>
    <row r="153" spans="1:11">
      <c r="A153" s="195"/>
      <c r="B153" s="195"/>
      <c r="F153" s="197"/>
      <c r="G153" s="197"/>
      <c r="H153" s="197"/>
      <c r="I153" s="197"/>
      <c r="J153" s="197"/>
      <c r="K153" s="197"/>
    </row>
    <row r="154" spans="1:11">
      <c r="A154" s="195"/>
      <c r="B154" s="195"/>
      <c r="F154" s="197"/>
      <c r="G154" s="197"/>
      <c r="H154" s="197"/>
      <c r="I154" s="197"/>
      <c r="J154" s="197"/>
      <c r="K154" s="197"/>
    </row>
    <row r="155" spans="1:11">
      <c r="A155" s="195"/>
      <c r="B155" s="195"/>
      <c r="F155" s="197"/>
      <c r="G155" s="197"/>
      <c r="H155" s="197"/>
      <c r="I155" s="197"/>
      <c r="J155" s="197"/>
      <c r="K155" s="197"/>
    </row>
    <row r="156" spans="1:11">
      <c r="A156" s="195"/>
      <c r="B156" s="195"/>
      <c r="F156" s="197"/>
      <c r="G156" s="197"/>
      <c r="H156" s="197"/>
      <c r="I156" s="197"/>
      <c r="J156" s="197"/>
      <c r="K156" s="197"/>
    </row>
    <row r="157" spans="1:11">
      <c r="A157" s="195"/>
      <c r="B157" s="195"/>
      <c r="F157" s="197"/>
      <c r="G157" s="197"/>
      <c r="H157" s="197"/>
      <c r="I157" s="197"/>
      <c r="J157" s="197"/>
      <c r="K157" s="197"/>
    </row>
    <row r="158" spans="1:11">
      <c r="A158" s="195"/>
      <c r="B158" s="195"/>
      <c r="F158" s="197"/>
      <c r="G158" s="197"/>
      <c r="H158" s="197"/>
      <c r="I158" s="197"/>
      <c r="J158" s="197"/>
      <c r="K158" s="197"/>
    </row>
    <row r="159" spans="1:11">
      <c r="A159" s="195"/>
      <c r="B159" s="195"/>
      <c r="F159" s="197"/>
      <c r="G159" s="197"/>
      <c r="H159" s="197"/>
      <c r="I159" s="197"/>
      <c r="J159" s="197"/>
      <c r="K159" s="197"/>
    </row>
    <row r="160" spans="1:11">
      <c r="A160" s="195"/>
      <c r="B160" s="195"/>
      <c r="F160" s="197"/>
      <c r="G160" s="197"/>
      <c r="H160" s="197"/>
      <c r="I160" s="197"/>
      <c r="J160" s="197"/>
      <c r="K160" s="197"/>
    </row>
    <row r="161" spans="1:11">
      <c r="A161" s="195"/>
      <c r="B161" s="195"/>
      <c r="F161" s="197"/>
      <c r="G161" s="197"/>
      <c r="H161" s="197"/>
      <c r="I161" s="197"/>
      <c r="J161" s="197"/>
      <c r="K161" s="197"/>
    </row>
    <row r="162" spans="1:11">
      <c r="A162" s="195"/>
      <c r="B162" s="195"/>
      <c r="F162" s="197"/>
      <c r="G162" s="197"/>
      <c r="H162" s="197"/>
      <c r="I162" s="197"/>
      <c r="J162" s="197"/>
      <c r="K162" s="197"/>
    </row>
    <row r="163" spans="1:11">
      <c r="A163" s="195"/>
      <c r="B163" s="195"/>
      <c r="F163" s="197"/>
      <c r="G163" s="197"/>
      <c r="H163" s="197"/>
      <c r="I163" s="197"/>
      <c r="J163" s="197"/>
      <c r="K163" s="197"/>
    </row>
    <row r="164" spans="1:11">
      <c r="A164" s="195"/>
      <c r="B164" s="195"/>
      <c r="F164" s="197"/>
      <c r="G164" s="197"/>
      <c r="H164" s="197"/>
      <c r="I164" s="197"/>
      <c r="J164" s="197"/>
      <c r="K164" s="197"/>
    </row>
    <row r="165" spans="1:11">
      <c r="A165" s="195"/>
      <c r="B165" s="195"/>
      <c r="F165" s="197"/>
      <c r="G165" s="197"/>
      <c r="H165" s="197"/>
      <c r="I165" s="197"/>
      <c r="J165" s="197"/>
      <c r="K165" s="197"/>
    </row>
    <row r="166" spans="1:11">
      <c r="A166" s="195"/>
      <c r="B166" s="195"/>
      <c r="F166" s="197"/>
      <c r="G166" s="197"/>
      <c r="H166" s="197"/>
      <c r="I166" s="197"/>
      <c r="J166" s="197"/>
      <c r="K166" s="197"/>
    </row>
    <row r="167" spans="1:11">
      <c r="A167" s="195"/>
      <c r="B167" s="195"/>
      <c r="F167" s="197"/>
      <c r="G167" s="197"/>
      <c r="H167" s="197"/>
      <c r="I167" s="197"/>
      <c r="J167" s="197"/>
      <c r="K167" s="197"/>
    </row>
    <row r="168" spans="1:11">
      <c r="A168" s="195"/>
      <c r="B168" s="195"/>
      <c r="F168" s="197"/>
      <c r="G168" s="197"/>
      <c r="H168" s="197"/>
      <c r="I168" s="197"/>
      <c r="J168" s="197"/>
      <c r="K168" s="197"/>
    </row>
    <row r="169" spans="1:11">
      <c r="A169" s="195"/>
      <c r="B169" s="195"/>
      <c r="F169" s="197"/>
      <c r="G169" s="197"/>
      <c r="H169" s="197"/>
      <c r="I169" s="197"/>
      <c r="J169" s="197"/>
      <c r="K169" s="197"/>
    </row>
    <row r="170" spans="1:11">
      <c r="A170" s="195"/>
      <c r="B170" s="195"/>
      <c r="F170" s="197"/>
      <c r="G170" s="197"/>
      <c r="H170" s="197"/>
      <c r="I170" s="197"/>
      <c r="J170" s="197"/>
      <c r="K170" s="197"/>
    </row>
    <row r="171" spans="1:11">
      <c r="A171" s="195"/>
      <c r="B171" s="195"/>
      <c r="F171" s="197"/>
      <c r="G171" s="197"/>
      <c r="H171" s="197"/>
      <c r="I171" s="197"/>
      <c r="J171" s="197"/>
      <c r="K171" s="197"/>
    </row>
    <row r="172" spans="1:11">
      <c r="A172" s="195"/>
      <c r="B172" s="195"/>
      <c r="F172" s="197"/>
      <c r="G172" s="197"/>
      <c r="H172" s="197"/>
      <c r="I172" s="197"/>
      <c r="J172" s="197"/>
      <c r="K172" s="197"/>
    </row>
    <row r="173" spans="1:11">
      <c r="A173" s="195"/>
      <c r="B173" s="195"/>
      <c r="F173" s="197"/>
      <c r="G173" s="197"/>
      <c r="H173" s="197"/>
      <c r="I173" s="197"/>
      <c r="J173" s="197"/>
      <c r="K173" s="197"/>
    </row>
    <row r="174" spans="1:11">
      <c r="A174" s="195"/>
      <c r="B174" s="195"/>
      <c r="F174" s="197"/>
      <c r="G174" s="197"/>
      <c r="H174" s="197"/>
      <c r="I174" s="197"/>
      <c r="J174" s="197"/>
      <c r="K174" s="197"/>
    </row>
    <row r="175" spans="1:11">
      <c r="A175" s="195"/>
      <c r="B175" s="195"/>
      <c r="F175" s="197"/>
      <c r="G175" s="197"/>
      <c r="H175" s="197"/>
      <c r="I175" s="197"/>
      <c r="J175" s="197"/>
      <c r="K175" s="197"/>
    </row>
    <row r="176" spans="1:11">
      <c r="A176" s="195"/>
      <c r="B176" s="195"/>
      <c r="F176" s="197"/>
      <c r="G176" s="197"/>
      <c r="H176" s="197"/>
      <c r="I176" s="197"/>
      <c r="J176" s="197"/>
      <c r="K176" s="197"/>
    </row>
    <row r="177" spans="1:11">
      <c r="A177" s="195"/>
      <c r="B177" s="195"/>
      <c r="F177" s="197"/>
      <c r="G177" s="197"/>
      <c r="H177" s="197"/>
      <c r="I177" s="197"/>
      <c r="J177" s="197"/>
      <c r="K177" s="197"/>
    </row>
    <row r="178" spans="1:11">
      <c r="A178" s="195"/>
      <c r="B178" s="195"/>
      <c r="F178" s="197"/>
      <c r="G178" s="197"/>
      <c r="H178" s="197"/>
      <c r="I178" s="197"/>
      <c r="J178" s="197"/>
      <c r="K178" s="197"/>
    </row>
    <row r="179" spans="1:11">
      <c r="A179" s="195"/>
      <c r="B179" s="195"/>
      <c r="F179" s="197"/>
      <c r="G179" s="197"/>
      <c r="H179" s="197"/>
      <c r="I179" s="197"/>
      <c r="J179" s="197"/>
      <c r="K179" s="197"/>
    </row>
    <row r="180" spans="1:11">
      <c r="A180" s="195"/>
      <c r="B180" s="195"/>
      <c r="F180" s="197"/>
      <c r="G180" s="197"/>
      <c r="H180" s="197"/>
      <c r="I180" s="197"/>
      <c r="J180" s="197"/>
      <c r="K180" s="197"/>
    </row>
    <row r="181" spans="1:11">
      <c r="A181" s="195"/>
      <c r="B181" s="195"/>
      <c r="F181" s="197"/>
      <c r="G181" s="197"/>
      <c r="H181" s="197"/>
      <c r="I181" s="197"/>
      <c r="J181" s="197"/>
      <c r="K181" s="197"/>
    </row>
    <row r="182" spans="1:11">
      <c r="A182" s="195"/>
      <c r="B182" s="195"/>
      <c r="F182" s="197"/>
      <c r="G182" s="197"/>
      <c r="H182" s="197"/>
      <c r="I182" s="197"/>
      <c r="J182" s="197"/>
      <c r="K182" s="197"/>
    </row>
    <row r="183" spans="1:11">
      <c r="A183" s="195"/>
      <c r="B183" s="195"/>
      <c r="F183" s="197"/>
      <c r="G183" s="197"/>
      <c r="H183" s="197"/>
      <c r="I183" s="197"/>
      <c r="J183" s="197"/>
      <c r="K183" s="197"/>
    </row>
    <row r="184" spans="1:11">
      <c r="A184" s="195"/>
      <c r="B184" s="195"/>
      <c r="F184" s="197"/>
      <c r="G184" s="197"/>
      <c r="H184" s="197"/>
      <c r="I184" s="197"/>
      <c r="J184" s="197"/>
      <c r="K184" s="197"/>
    </row>
    <row r="185" spans="1:11">
      <c r="A185" s="195"/>
      <c r="B185" s="195"/>
      <c r="F185" s="197"/>
      <c r="G185" s="197"/>
      <c r="H185" s="197"/>
      <c r="I185" s="197"/>
      <c r="J185" s="197"/>
      <c r="K185" s="197"/>
    </row>
    <row r="186" spans="1:11">
      <c r="A186" s="195"/>
      <c r="B186" s="195"/>
      <c r="F186" s="197"/>
      <c r="G186" s="197"/>
      <c r="H186" s="197"/>
      <c r="I186" s="197"/>
      <c r="J186" s="197"/>
      <c r="K186" s="197"/>
    </row>
    <row r="187" spans="1:11">
      <c r="A187" s="195"/>
      <c r="B187" s="195"/>
      <c r="F187" s="197"/>
      <c r="G187" s="197"/>
      <c r="H187" s="197"/>
      <c r="I187" s="197"/>
      <c r="J187" s="197"/>
      <c r="K187" s="197"/>
    </row>
    <row r="188" spans="1:11">
      <c r="A188" s="195"/>
      <c r="B188" s="195"/>
      <c r="F188" s="197"/>
      <c r="G188" s="197"/>
      <c r="H188" s="197"/>
      <c r="I188" s="197"/>
      <c r="J188" s="197"/>
      <c r="K188" s="197"/>
    </row>
    <row r="189" spans="1:11">
      <c r="A189" s="195"/>
      <c r="B189" s="195"/>
      <c r="F189" s="197"/>
      <c r="G189" s="197"/>
      <c r="H189" s="197"/>
      <c r="I189" s="197"/>
      <c r="J189" s="197"/>
      <c r="K189" s="197"/>
    </row>
    <row r="190" spans="1:11">
      <c r="A190" s="195"/>
      <c r="B190" s="195"/>
      <c r="F190" s="197"/>
      <c r="G190" s="197"/>
      <c r="H190" s="197"/>
      <c r="I190" s="197"/>
      <c r="J190" s="197"/>
      <c r="K190" s="197"/>
    </row>
    <row r="191" spans="1:11">
      <c r="A191" s="195"/>
      <c r="B191" s="195"/>
      <c r="F191" s="197"/>
      <c r="G191" s="197"/>
      <c r="H191" s="197"/>
      <c r="I191" s="197"/>
      <c r="J191" s="197"/>
      <c r="K191" s="197"/>
    </row>
    <row r="192" spans="1:11">
      <c r="A192" s="195"/>
      <c r="B192" s="195"/>
      <c r="F192" s="197"/>
      <c r="G192" s="197"/>
      <c r="H192" s="197"/>
      <c r="I192" s="197"/>
      <c r="J192" s="197"/>
      <c r="K192" s="197"/>
    </row>
    <row r="193" spans="1:11">
      <c r="A193" s="195"/>
      <c r="B193" s="195"/>
      <c r="F193" s="197"/>
      <c r="G193" s="197"/>
      <c r="H193" s="197"/>
      <c r="I193" s="197"/>
      <c r="J193" s="197"/>
      <c r="K193" s="197"/>
    </row>
    <row r="194" spans="1:11">
      <c r="A194" s="195"/>
      <c r="B194" s="195"/>
      <c r="F194" s="197"/>
      <c r="G194" s="197"/>
      <c r="H194" s="197"/>
      <c r="I194" s="197"/>
      <c r="J194" s="197"/>
      <c r="K194" s="197"/>
    </row>
    <row r="195" spans="1:11">
      <c r="A195" s="195"/>
      <c r="B195" s="195"/>
      <c r="F195" s="197"/>
      <c r="G195" s="197"/>
      <c r="H195" s="197"/>
      <c r="I195" s="197"/>
      <c r="J195" s="197"/>
      <c r="K195" s="197"/>
    </row>
    <row r="196" spans="1:11">
      <c r="A196" s="195"/>
      <c r="B196" s="195"/>
      <c r="F196" s="197"/>
      <c r="G196" s="197"/>
      <c r="H196" s="197"/>
      <c r="I196" s="197"/>
      <c r="J196" s="197"/>
      <c r="K196" s="197"/>
    </row>
    <row r="197" spans="1:11">
      <c r="A197" s="195"/>
      <c r="B197" s="195"/>
      <c r="F197" s="197"/>
      <c r="G197" s="197"/>
      <c r="H197" s="197"/>
      <c r="I197" s="197"/>
      <c r="J197" s="197"/>
      <c r="K197" s="197"/>
    </row>
    <row r="198" spans="1:11">
      <c r="A198" s="195"/>
      <c r="B198" s="195"/>
      <c r="F198" s="197"/>
      <c r="G198" s="197"/>
      <c r="H198" s="197"/>
      <c r="I198" s="197"/>
      <c r="J198" s="197"/>
      <c r="K198" s="197"/>
    </row>
    <row r="199" spans="1:11">
      <c r="A199" s="195"/>
      <c r="B199" s="195"/>
      <c r="F199" s="197"/>
      <c r="G199" s="197"/>
      <c r="H199" s="197"/>
      <c r="I199" s="197"/>
      <c r="J199" s="197"/>
      <c r="K199" s="197"/>
    </row>
    <row r="200" spans="1:11">
      <c r="A200" s="195"/>
      <c r="B200" s="195"/>
      <c r="F200" s="197"/>
      <c r="G200" s="197"/>
      <c r="H200" s="197"/>
      <c r="I200" s="197"/>
      <c r="J200" s="197"/>
      <c r="K200" s="197"/>
    </row>
    <row r="201" spans="1:11">
      <c r="A201" s="195"/>
      <c r="B201" s="195"/>
      <c r="F201" s="197"/>
      <c r="G201" s="197"/>
      <c r="H201" s="197"/>
      <c r="I201" s="197"/>
      <c r="J201" s="197"/>
      <c r="K201" s="197"/>
    </row>
    <row r="202" spans="1:11">
      <c r="A202" s="195"/>
      <c r="B202" s="195"/>
      <c r="F202" s="197"/>
      <c r="G202" s="197"/>
      <c r="H202" s="197"/>
      <c r="I202" s="197"/>
      <c r="J202" s="197"/>
      <c r="K202" s="197"/>
    </row>
    <row r="203" spans="1:11">
      <c r="A203" s="195"/>
      <c r="B203" s="195"/>
      <c r="F203" s="197"/>
      <c r="G203" s="197"/>
      <c r="H203" s="197"/>
      <c r="I203" s="197"/>
      <c r="J203" s="197"/>
      <c r="K203" s="197"/>
    </row>
    <row r="204" spans="1:11">
      <c r="A204" s="195"/>
      <c r="B204" s="195"/>
      <c r="F204" s="197"/>
      <c r="G204" s="197"/>
      <c r="H204" s="197"/>
      <c r="I204" s="197"/>
      <c r="J204" s="197"/>
      <c r="K204" s="197"/>
    </row>
    <row r="205" spans="1:11">
      <c r="A205" s="195"/>
      <c r="B205" s="195"/>
      <c r="F205" s="197"/>
      <c r="G205" s="197"/>
      <c r="H205" s="197"/>
      <c r="I205" s="197"/>
      <c r="J205" s="197"/>
      <c r="K205" s="197"/>
    </row>
    <row r="206" spans="1:11">
      <c r="A206" s="195"/>
      <c r="B206" s="195"/>
      <c r="F206" s="197"/>
      <c r="G206" s="197"/>
      <c r="H206" s="197"/>
      <c r="I206" s="197"/>
      <c r="J206" s="197"/>
      <c r="K206" s="197"/>
    </row>
    <row r="207" spans="1:11">
      <c r="A207" s="195"/>
      <c r="B207" s="195"/>
      <c r="F207" s="197"/>
      <c r="G207" s="197"/>
      <c r="H207" s="197"/>
      <c r="I207" s="197"/>
      <c r="J207" s="197"/>
      <c r="K207" s="197"/>
    </row>
    <row r="208" spans="1:11">
      <c r="A208" s="195"/>
      <c r="B208" s="195"/>
      <c r="F208" s="197"/>
      <c r="G208" s="197"/>
      <c r="H208" s="197"/>
      <c r="I208" s="197"/>
      <c r="J208" s="197"/>
      <c r="K208" s="197"/>
    </row>
    <row r="209" spans="1:11">
      <c r="A209" s="195"/>
      <c r="B209" s="195"/>
      <c r="F209" s="197"/>
      <c r="G209" s="197"/>
      <c r="H209" s="197"/>
      <c r="I209" s="197"/>
      <c r="J209" s="197"/>
      <c r="K209" s="197"/>
    </row>
    <row r="210" spans="1:11">
      <c r="A210" s="195"/>
      <c r="B210" s="195"/>
      <c r="F210" s="197"/>
      <c r="G210" s="197"/>
      <c r="H210" s="197"/>
      <c r="I210" s="197"/>
      <c r="J210" s="197"/>
      <c r="K210" s="197"/>
    </row>
    <row r="211" spans="1:11">
      <c r="A211" s="195"/>
      <c r="B211" s="195"/>
      <c r="F211" s="197"/>
      <c r="G211" s="197"/>
      <c r="H211" s="197"/>
      <c r="I211" s="197"/>
      <c r="J211" s="197"/>
      <c r="K211" s="197"/>
    </row>
    <row r="212" spans="1:11">
      <c r="A212" s="195"/>
      <c r="B212" s="195"/>
      <c r="F212" s="197"/>
      <c r="G212" s="197"/>
      <c r="H212" s="197"/>
      <c r="I212" s="197"/>
      <c r="J212" s="197"/>
      <c r="K212" s="197"/>
    </row>
    <row r="213" spans="1:11">
      <c r="A213" s="195"/>
      <c r="B213" s="195"/>
      <c r="F213" s="197"/>
      <c r="G213" s="197"/>
      <c r="H213" s="197"/>
      <c r="I213" s="197"/>
      <c r="J213" s="197"/>
      <c r="K213" s="197"/>
    </row>
    <row r="214" spans="1:11">
      <c r="A214" s="195"/>
      <c r="B214" s="195"/>
      <c r="F214" s="197"/>
      <c r="G214" s="197"/>
      <c r="H214" s="197"/>
      <c r="I214" s="197"/>
      <c r="J214" s="197"/>
      <c r="K214" s="197"/>
    </row>
    <row r="215" spans="1:11">
      <c r="A215" s="195"/>
      <c r="B215" s="195"/>
      <c r="F215" s="197"/>
      <c r="G215" s="197"/>
      <c r="H215" s="197"/>
      <c r="I215" s="197"/>
      <c r="J215" s="197"/>
      <c r="K215" s="197"/>
    </row>
    <row r="216" spans="1:11">
      <c r="A216" s="195"/>
      <c r="B216" s="195"/>
      <c r="F216" s="197"/>
      <c r="G216" s="197"/>
      <c r="H216" s="197"/>
      <c r="I216" s="197"/>
      <c r="J216" s="197"/>
      <c r="K216" s="197"/>
    </row>
    <row r="217" spans="1:11">
      <c r="A217" s="195"/>
      <c r="B217" s="195"/>
      <c r="F217" s="197"/>
      <c r="G217" s="197"/>
      <c r="H217" s="197"/>
      <c r="I217" s="197"/>
      <c r="J217" s="197"/>
      <c r="K217" s="197"/>
    </row>
    <row r="218" spans="1:11">
      <c r="A218" s="195"/>
      <c r="B218" s="195"/>
      <c r="F218" s="197"/>
      <c r="G218" s="197"/>
      <c r="H218" s="197"/>
      <c r="I218" s="197"/>
      <c r="J218" s="197"/>
      <c r="K218" s="197"/>
    </row>
    <row r="219" spans="1:11">
      <c r="A219" s="195"/>
      <c r="B219" s="195"/>
      <c r="F219" s="197"/>
      <c r="G219" s="197"/>
      <c r="H219" s="197"/>
      <c r="I219" s="197"/>
      <c r="J219" s="197"/>
      <c r="K219" s="197"/>
    </row>
    <row r="220" spans="1:11">
      <c r="A220" s="195"/>
      <c r="B220" s="195"/>
      <c r="F220" s="197"/>
      <c r="G220" s="197"/>
      <c r="H220" s="197"/>
      <c r="I220" s="197"/>
      <c r="J220" s="197"/>
      <c r="K220" s="197"/>
    </row>
    <row r="221" spans="1:11">
      <c r="A221" s="195"/>
      <c r="B221" s="195"/>
      <c r="F221" s="197"/>
      <c r="G221" s="197"/>
      <c r="H221" s="197"/>
      <c r="I221" s="197"/>
      <c r="J221" s="197"/>
      <c r="K221" s="197"/>
    </row>
    <row r="222" spans="1:11">
      <c r="A222" s="195"/>
      <c r="B222" s="195"/>
      <c r="F222" s="197"/>
      <c r="G222" s="197"/>
      <c r="H222" s="197"/>
      <c r="I222" s="197"/>
      <c r="J222" s="197"/>
      <c r="K222" s="197"/>
    </row>
    <row r="223" spans="1:11">
      <c r="A223" s="195"/>
      <c r="B223" s="195"/>
      <c r="F223" s="197"/>
      <c r="G223" s="197"/>
      <c r="H223" s="197"/>
      <c r="I223" s="197"/>
      <c r="J223" s="197"/>
      <c r="K223" s="197"/>
    </row>
    <row r="224" spans="1:11">
      <c r="A224" s="195"/>
      <c r="B224" s="195"/>
      <c r="F224" s="197"/>
      <c r="G224" s="197"/>
      <c r="H224" s="197"/>
      <c r="I224" s="197"/>
      <c r="J224" s="197"/>
      <c r="K224" s="197"/>
    </row>
    <row r="225" spans="1:11">
      <c r="A225" s="195"/>
      <c r="B225" s="195"/>
      <c r="F225" s="197"/>
      <c r="G225" s="197"/>
      <c r="H225" s="197"/>
      <c r="I225" s="197"/>
      <c r="J225" s="197"/>
      <c r="K225" s="197"/>
    </row>
    <row r="226" spans="1:11">
      <c r="A226" s="195"/>
      <c r="B226" s="195"/>
      <c r="F226" s="197"/>
      <c r="G226" s="197"/>
      <c r="H226" s="197"/>
      <c r="I226" s="197"/>
      <c r="J226" s="197"/>
      <c r="K226" s="197"/>
    </row>
    <row r="227" spans="1:11">
      <c r="A227" s="195"/>
      <c r="B227" s="195"/>
      <c r="F227" s="197"/>
      <c r="G227" s="197"/>
      <c r="H227" s="197"/>
      <c r="I227" s="197"/>
      <c r="J227" s="197"/>
      <c r="K227" s="197"/>
    </row>
    <row r="228" spans="1:11">
      <c r="A228" s="195"/>
      <c r="B228" s="195"/>
      <c r="F228" s="197"/>
      <c r="G228" s="197"/>
      <c r="H228" s="197"/>
      <c r="I228" s="197"/>
      <c r="J228" s="197"/>
      <c r="K228" s="197"/>
    </row>
    <row r="229" spans="1:11">
      <c r="A229" s="195"/>
      <c r="B229" s="195"/>
      <c r="F229" s="197"/>
      <c r="G229" s="197"/>
      <c r="H229" s="197"/>
      <c r="I229" s="197"/>
      <c r="J229" s="197"/>
      <c r="K229" s="197"/>
    </row>
    <row r="230" spans="1:11">
      <c r="A230" s="195"/>
      <c r="B230" s="195"/>
      <c r="F230" s="197"/>
      <c r="G230" s="197"/>
      <c r="H230" s="197"/>
      <c r="I230" s="197"/>
      <c r="J230" s="197"/>
      <c r="K230" s="197"/>
    </row>
    <row r="231" spans="1:11">
      <c r="A231" s="195"/>
      <c r="B231" s="195"/>
      <c r="F231" s="197"/>
      <c r="G231" s="197"/>
      <c r="H231" s="197"/>
      <c r="I231" s="197"/>
      <c r="J231" s="197"/>
      <c r="K231" s="197"/>
    </row>
    <row r="232" spans="1:11">
      <c r="A232" s="195"/>
      <c r="B232" s="195"/>
      <c r="F232" s="197"/>
      <c r="G232" s="197"/>
      <c r="H232" s="197"/>
      <c r="I232" s="197"/>
      <c r="J232" s="197"/>
      <c r="K232" s="197"/>
    </row>
    <row r="233" spans="1:11">
      <c r="A233" s="195"/>
      <c r="B233" s="195"/>
      <c r="F233" s="197"/>
      <c r="G233" s="197"/>
      <c r="H233" s="197"/>
      <c r="I233" s="197"/>
      <c r="J233" s="197"/>
      <c r="K233" s="197"/>
    </row>
    <row r="234" spans="1:11">
      <c r="A234" s="195"/>
      <c r="B234" s="195"/>
      <c r="F234" s="197"/>
      <c r="G234" s="197"/>
      <c r="H234" s="197"/>
      <c r="I234" s="197"/>
      <c r="J234" s="197"/>
      <c r="K234" s="197"/>
    </row>
    <row r="235" spans="1:11">
      <c r="A235" s="195"/>
      <c r="B235" s="195"/>
      <c r="F235" s="197"/>
      <c r="G235" s="197"/>
      <c r="H235" s="197"/>
      <c r="I235" s="197"/>
      <c r="J235" s="197"/>
      <c r="K235" s="197"/>
    </row>
    <row r="236" spans="1:11">
      <c r="A236" s="195"/>
      <c r="B236" s="195"/>
      <c r="F236" s="197"/>
      <c r="G236" s="197"/>
      <c r="H236" s="197"/>
      <c r="I236" s="197"/>
      <c r="J236" s="197"/>
      <c r="K236" s="197"/>
    </row>
    <row r="237" spans="1:11">
      <c r="A237" s="195"/>
      <c r="B237" s="195"/>
      <c r="F237" s="197"/>
      <c r="G237" s="197"/>
      <c r="H237" s="197"/>
      <c r="I237" s="197"/>
      <c r="J237" s="197"/>
      <c r="K237" s="197"/>
    </row>
    <row r="238" spans="1:11">
      <c r="A238" s="195"/>
      <c r="B238" s="195"/>
      <c r="F238" s="197"/>
      <c r="G238" s="197"/>
      <c r="H238" s="197"/>
      <c r="I238" s="197"/>
      <c r="J238" s="197"/>
      <c r="K238" s="197"/>
    </row>
    <row r="239" spans="1:11">
      <c r="A239" s="195"/>
      <c r="B239" s="195"/>
      <c r="F239" s="197"/>
      <c r="G239" s="197"/>
      <c r="H239" s="197"/>
      <c r="I239" s="197"/>
      <c r="J239" s="197"/>
      <c r="K239" s="197"/>
    </row>
    <row r="240" spans="1:11">
      <c r="A240" s="195"/>
      <c r="B240" s="195"/>
      <c r="F240" s="197"/>
      <c r="G240" s="197"/>
      <c r="H240" s="197"/>
      <c r="I240" s="197"/>
      <c r="J240" s="197"/>
      <c r="K240" s="197"/>
    </row>
    <row r="241" spans="1:11">
      <c r="A241" s="195"/>
      <c r="B241" s="195"/>
      <c r="F241" s="197"/>
      <c r="G241" s="197"/>
      <c r="H241" s="197"/>
      <c r="I241" s="197"/>
      <c r="J241" s="197"/>
      <c r="K241" s="197"/>
    </row>
    <row r="242" spans="1:11">
      <c r="A242" s="195"/>
      <c r="B242" s="195"/>
      <c r="F242" s="197"/>
      <c r="G242" s="197"/>
      <c r="H242" s="197"/>
      <c r="I242" s="197"/>
      <c r="J242" s="197"/>
      <c r="K242" s="197"/>
    </row>
    <row r="243" spans="1:11">
      <c r="A243" s="195"/>
      <c r="B243" s="195"/>
      <c r="F243" s="197"/>
      <c r="G243" s="197"/>
      <c r="H243" s="197"/>
      <c r="I243" s="197"/>
      <c r="J243" s="197"/>
      <c r="K243" s="197"/>
    </row>
    <row r="244" spans="1:11">
      <c r="A244" s="195"/>
      <c r="B244" s="195"/>
      <c r="F244" s="197"/>
      <c r="G244" s="197"/>
      <c r="H244" s="197"/>
      <c r="I244" s="197"/>
      <c r="J244" s="197"/>
      <c r="K244" s="197"/>
    </row>
    <row r="245" spans="1:11">
      <c r="A245" s="195"/>
      <c r="B245" s="195"/>
      <c r="F245" s="197"/>
      <c r="G245" s="197"/>
      <c r="H245" s="197"/>
      <c r="I245" s="197"/>
      <c r="J245" s="197"/>
      <c r="K245" s="197"/>
    </row>
    <row r="246" spans="1:11">
      <c r="A246" s="195"/>
      <c r="B246" s="195"/>
      <c r="F246" s="197"/>
      <c r="G246" s="197"/>
      <c r="H246" s="197"/>
      <c r="I246" s="197"/>
      <c r="J246" s="197"/>
      <c r="K246" s="197"/>
    </row>
    <row r="247" spans="1:11">
      <c r="A247" s="195"/>
      <c r="B247" s="195"/>
      <c r="F247" s="197"/>
      <c r="G247" s="197"/>
      <c r="H247" s="197"/>
      <c r="I247" s="197"/>
      <c r="J247" s="197"/>
      <c r="K247" s="197"/>
    </row>
    <row r="248" spans="1:11">
      <c r="A248" s="195"/>
      <c r="B248" s="195"/>
      <c r="F248" s="197"/>
      <c r="G248" s="197"/>
      <c r="H248" s="197"/>
      <c r="I248" s="197"/>
      <c r="J248" s="197"/>
      <c r="K248" s="197"/>
    </row>
    <row r="249" spans="1:11">
      <c r="A249" s="195"/>
      <c r="B249" s="195"/>
      <c r="F249" s="197"/>
      <c r="G249" s="197"/>
      <c r="H249" s="197"/>
      <c r="I249" s="197"/>
      <c r="J249" s="197"/>
      <c r="K249" s="197"/>
    </row>
    <row r="250" spans="1:11">
      <c r="A250" s="195"/>
      <c r="B250" s="195"/>
      <c r="F250" s="197"/>
      <c r="G250" s="197"/>
      <c r="H250" s="197"/>
      <c r="I250" s="197"/>
      <c r="J250" s="197"/>
      <c r="K250" s="197"/>
    </row>
    <row r="251" spans="1:11">
      <c r="A251" s="195"/>
      <c r="B251" s="195"/>
      <c r="F251" s="197"/>
      <c r="G251" s="197"/>
      <c r="H251" s="197"/>
      <c r="I251" s="197"/>
      <c r="J251" s="197"/>
      <c r="K251" s="197"/>
    </row>
    <row r="252" spans="1:11">
      <c r="A252" s="195"/>
      <c r="B252" s="195"/>
      <c r="F252" s="197"/>
      <c r="G252" s="197"/>
      <c r="H252" s="197"/>
      <c r="I252" s="197"/>
      <c r="J252" s="197"/>
      <c r="K252" s="197"/>
    </row>
    <row r="253" spans="1:11">
      <c r="A253" s="195"/>
      <c r="B253" s="195"/>
      <c r="F253" s="197"/>
      <c r="G253" s="197"/>
      <c r="H253" s="197"/>
      <c r="I253" s="197"/>
      <c r="J253" s="197"/>
      <c r="K253" s="197"/>
    </row>
    <row r="254" spans="1:11">
      <c r="A254" s="195"/>
      <c r="B254" s="195"/>
      <c r="F254" s="197"/>
      <c r="G254" s="197"/>
      <c r="H254" s="197"/>
      <c r="I254" s="197"/>
      <c r="J254" s="197"/>
      <c r="K254" s="197"/>
    </row>
    <row r="255" spans="1:11">
      <c r="A255" s="195"/>
      <c r="B255" s="195"/>
      <c r="F255" s="197"/>
      <c r="G255" s="197"/>
      <c r="H255" s="197"/>
      <c r="I255" s="197"/>
      <c r="J255" s="197"/>
      <c r="K255" s="197"/>
    </row>
    <row r="256" spans="1:11">
      <c r="A256" s="195"/>
      <c r="B256" s="195"/>
      <c r="F256" s="197"/>
      <c r="G256" s="197"/>
      <c r="H256" s="197"/>
      <c r="I256" s="197"/>
      <c r="J256" s="197"/>
      <c r="K256" s="197"/>
    </row>
    <row r="257" spans="1:11">
      <c r="A257" s="195"/>
      <c r="B257" s="195"/>
      <c r="F257" s="197"/>
      <c r="G257" s="197"/>
      <c r="H257" s="197"/>
      <c r="I257" s="197"/>
      <c r="J257" s="197"/>
      <c r="K257" s="197"/>
    </row>
    <row r="258" spans="1:11">
      <c r="A258" s="195"/>
      <c r="B258" s="195"/>
      <c r="F258" s="197"/>
      <c r="G258" s="197"/>
      <c r="H258" s="197"/>
      <c r="I258" s="197"/>
      <c r="J258" s="197"/>
      <c r="K258" s="197"/>
    </row>
    <row r="259" spans="1:11">
      <c r="A259" s="195"/>
      <c r="B259" s="195"/>
      <c r="F259" s="197"/>
      <c r="G259" s="197"/>
      <c r="H259" s="197"/>
      <c r="I259" s="197"/>
      <c r="J259" s="197"/>
      <c r="K259" s="197"/>
    </row>
    <row r="260" spans="1:11">
      <c r="A260" s="195"/>
      <c r="B260" s="195"/>
      <c r="F260" s="197"/>
      <c r="G260" s="197"/>
      <c r="H260" s="197"/>
      <c r="I260" s="197"/>
      <c r="J260" s="197"/>
      <c r="K260" s="197"/>
    </row>
    <row r="261" spans="1:11">
      <c r="A261" s="195"/>
      <c r="B261" s="195"/>
      <c r="F261" s="197"/>
      <c r="G261" s="197"/>
      <c r="H261" s="197"/>
      <c r="I261" s="197"/>
      <c r="J261" s="197"/>
      <c r="K261" s="197"/>
    </row>
    <row r="262" spans="1:11">
      <c r="A262" s="195"/>
      <c r="B262" s="195"/>
      <c r="F262" s="197"/>
      <c r="G262" s="197"/>
      <c r="H262" s="197"/>
      <c r="I262" s="197"/>
      <c r="J262" s="197"/>
      <c r="K262" s="197"/>
    </row>
    <row r="263" spans="1:11">
      <c r="A263" s="195"/>
      <c r="B263" s="195"/>
      <c r="F263" s="197"/>
      <c r="G263" s="197"/>
      <c r="H263" s="197"/>
      <c r="I263" s="197"/>
      <c r="J263" s="197"/>
      <c r="K263" s="197"/>
    </row>
    <row r="264" spans="1:11">
      <c r="A264" s="195"/>
      <c r="B264" s="195"/>
      <c r="F264" s="197"/>
      <c r="G264" s="197"/>
      <c r="H264" s="197"/>
      <c r="I264" s="197"/>
      <c r="J264" s="197"/>
      <c r="K264" s="197"/>
    </row>
    <row r="265" spans="1:11">
      <c r="A265" s="195"/>
      <c r="B265" s="195"/>
      <c r="F265" s="197"/>
      <c r="G265" s="197"/>
      <c r="H265" s="197"/>
      <c r="I265" s="197"/>
      <c r="J265" s="197"/>
      <c r="K265" s="197"/>
    </row>
    <row r="266" spans="1:11">
      <c r="A266" s="195"/>
      <c r="B266" s="195"/>
      <c r="F266" s="197"/>
      <c r="G266" s="197"/>
      <c r="H266" s="197"/>
      <c r="I266" s="197"/>
      <c r="J266" s="197"/>
      <c r="K266" s="197"/>
    </row>
    <row r="267" spans="1:11">
      <c r="A267" s="195"/>
      <c r="B267" s="195"/>
      <c r="F267" s="197"/>
      <c r="G267" s="197"/>
      <c r="H267" s="197"/>
      <c r="I267" s="197"/>
      <c r="J267" s="197"/>
      <c r="K267" s="197"/>
    </row>
    <row r="268" spans="1:11">
      <c r="A268" s="195"/>
      <c r="B268" s="195"/>
      <c r="F268" s="197"/>
      <c r="G268" s="197"/>
      <c r="H268" s="197"/>
      <c r="I268" s="197"/>
      <c r="J268" s="197"/>
      <c r="K268" s="197"/>
    </row>
    <row r="269" spans="1:11">
      <c r="A269" s="195"/>
      <c r="B269" s="195"/>
      <c r="F269" s="197"/>
      <c r="G269" s="197"/>
      <c r="H269" s="197"/>
      <c r="I269" s="197"/>
      <c r="J269" s="197"/>
      <c r="K269" s="197"/>
    </row>
    <row r="270" spans="1:11">
      <c r="A270" s="195"/>
      <c r="B270" s="195"/>
      <c r="F270" s="197"/>
      <c r="G270" s="197"/>
      <c r="H270" s="197"/>
      <c r="I270" s="197"/>
      <c r="J270" s="197"/>
      <c r="K270" s="197"/>
    </row>
    <row r="271" spans="1:11">
      <c r="A271" s="195"/>
      <c r="B271" s="195"/>
      <c r="F271" s="197"/>
      <c r="G271" s="197"/>
      <c r="H271" s="197"/>
      <c r="I271" s="197"/>
      <c r="J271" s="197"/>
      <c r="K271" s="197"/>
    </row>
    <row r="272" spans="1:11">
      <c r="A272" s="195"/>
      <c r="B272" s="195"/>
      <c r="F272" s="197"/>
      <c r="G272" s="197"/>
      <c r="H272" s="197"/>
      <c r="I272" s="197"/>
      <c r="J272" s="197"/>
      <c r="K272" s="197"/>
    </row>
    <row r="273" spans="1:11">
      <c r="A273" s="195"/>
      <c r="B273" s="195"/>
      <c r="F273" s="197"/>
      <c r="G273" s="197"/>
      <c r="H273" s="197"/>
      <c r="I273" s="197"/>
      <c r="J273" s="197"/>
      <c r="K273" s="197"/>
    </row>
    <row r="274" spans="1:11">
      <c r="A274" s="195"/>
      <c r="B274" s="195"/>
      <c r="F274" s="197"/>
      <c r="G274" s="197"/>
      <c r="H274" s="197"/>
      <c r="I274" s="197"/>
      <c r="J274" s="197"/>
      <c r="K274" s="197"/>
    </row>
    <row r="275" spans="1:11">
      <c r="A275" s="195"/>
      <c r="B275" s="195"/>
      <c r="F275" s="197"/>
      <c r="G275" s="197"/>
      <c r="H275" s="197"/>
      <c r="I275" s="197"/>
      <c r="J275" s="197"/>
      <c r="K275" s="197"/>
    </row>
    <row r="276" spans="1:11">
      <c r="A276" s="195"/>
      <c r="B276" s="195"/>
      <c r="F276" s="197"/>
      <c r="G276" s="197"/>
      <c r="H276" s="197"/>
      <c r="I276" s="197"/>
      <c r="J276" s="197"/>
      <c r="K276" s="197"/>
    </row>
    <row r="277" spans="1:11">
      <c r="A277" s="195"/>
      <c r="B277" s="195"/>
      <c r="F277" s="197"/>
      <c r="G277" s="197"/>
      <c r="H277" s="197"/>
      <c r="I277" s="197"/>
      <c r="J277" s="197"/>
      <c r="K277" s="197"/>
    </row>
    <row r="278" spans="1:11">
      <c r="A278" s="195"/>
      <c r="B278" s="195"/>
      <c r="F278" s="197"/>
      <c r="G278" s="197"/>
      <c r="H278" s="197"/>
      <c r="I278" s="197"/>
      <c r="J278" s="197"/>
      <c r="K278" s="197"/>
    </row>
    <row r="279" spans="1:11">
      <c r="A279" s="195"/>
      <c r="B279" s="195"/>
      <c r="F279" s="197"/>
      <c r="G279" s="197"/>
      <c r="H279" s="197"/>
      <c r="I279" s="197"/>
      <c r="J279" s="197"/>
      <c r="K279" s="197"/>
    </row>
    <row r="280" spans="1:11">
      <c r="A280" s="195"/>
      <c r="B280" s="195"/>
      <c r="F280" s="197"/>
      <c r="G280" s="197"/>
      <c r="H280" s="197"/>
      <c r="I280" s="197"/>
      <c r="J280" s="197"/>
      <c r="K280" s="197"/>
    </row>
    <row r="281" spans="1:11">
      <c r="A281" s="195"/>
      <c r="B281" s="195"/>
      <c r="F281" s="197"/>
      <c r="G281" s="197"/>
      <c r="H281" s="197"/>
      <c r="I281" s="197"/>
      <c r="J281" s="197"/>
      <c r="K281" s="197"/>
    </row>
    <row r="282" spans="1:11">
      <c r="A282" s="195"/>
      <c r="B282" s="195"/>
      <c r="F282" s="197"/>
      <c r="G282" s="197"/>
      <c r="H282" s="197"/>
      <c r="I282" s="197"/>
      <c r="J282" s="197"/>
      <c r="K282" s="197"/>
    </row>
    <row r="283" spans="1:11">
      <c r="A283" s="195"/>
      <c r="B283" s="195"/>
      <c r="F283" s="197"/>
      <c r="G283" s="197"/>
      <c r="H283" s="197"/>
      <c r="I283" s="197"/>
      <c r="J283" s="197"/>
      <c r="K283" s="197"/>
    </row>
    <row r="284" spans="1:11">
      <c r="A284" s="195"/>
      <c r="B284" s="195"/>
      <c r="F284" s="197"/>
      <c r="G284" s="197"/>
      <c r="H284" s="197"/>
      <c r="I284" s="197"/>
      <c r="J284" s="197"/>
      <c r="K284" s="197"/>
    </row>
    <row r="285" spans="1:11">
      <c r="A285" s="195"/>
      <c r="B285" s="195"/>
      <c r="F285" s="197"/>
      <c r="G285" s="197"/>
      <c r="H285" s="197"/>
      <c r="I285" s="197"/>
      <c r="J285" s="197"/>
      <c r="K285" s="197"/>
    </row>
    <row r="286" spans="1:11">
      <c r="A286" s="195"/>
      <c r="B286" s="195"/>
      <c r="F286" s="197"/>
      <c r="G286" s="197"/>
      <c r="H286" s="197"/>
      <c r="I286" s="197"/>
      <c r="J286" s="197"/>
      <c r="K286" s="197"/>
    </row>
    <row r="287" spans="1:11">
      <c r="A287" s="195"/>
      <c r="B287" s="195"/>
      <c r="F287" s="197"/>
      <c r="G287" s="197"/>
      <c r="H287" s="197"/>
      <c r="I287" s="197"/>
      <c r="J287" s="197"/>
      <c r="K287" s="197"/>
    </row>
    <row r="288" spans="1:11">
      <c r="A288" s="195"/>
      <c r="B288" s="195"/>
      <c r="F288" s="197"/>
      <c r="G288" s="197"/>
      <c r="H288" s="197"/>
      <c r="I288" s="197"/>
      <c r="J288" s="197"/>
      <c r="K288" s="197"/>
    </row>
    <row r="289" spans="1:11">
      <c r="A289" s="195"/>
      <c r="B289" s="195"/>
      <c r="F289" s="197"/>
      <c r="G289" s="197"/>
      <c r="H289" s="197"/>
      <c r="I289" s="197"/>
      <c r="J289" s="197"/>
      <c r="K289" s="197"/>
    </row>
    <row r="290" spans="1:11">
      <c r="A290" s="195"/>
      <c r="B290" s="195"/>
      <c r="F290" s="197"/>
      <c r="G290" s="197"/>
      <c r="H290" s="197"/>
      <c r="I290" s="197"/>
      <c r="J290" s="197"/>
      <c r="K290" s="197"/>
    </row>
    <row r="291" spans="1:11">
      <c r="A291" s="195"/>
      <c r="B291" s="195"/>
      <c r="F291" s="197"/>
      <c r="G291" s="197"/>
      <c r="H291" s="197"/>
      <c r="I291" s="197"/>
      <c r="J291" s="197"/>
      <c r="K291" s="197"/>
    </row>
    <row r="292" spans="1:11">
      <c r="A292" s="195"/>
      <c r="B292" s="195"/>
      <c r="F292" s="197"/>
      <c r="G292" s="197"/>
      <c r="H292" s="197"/>
      <c r="I292" s="197"/>
      <c r="J292" s="197"/>
      <c r="K292" s="197"/>
    </row>
    <row r="293" spans="1:11">
      <c r="A293" s="195"/>
      <c r="B293" s="195"/>
      <c r="F293" s="197"/>
      <c r="G293" s="197"/>
      <c r="H293" s="197"/>
      <c r="I293" s="197"/>
      <c r="J293" s="197"/>
      <c r="K293" s="197"/>
    </row>
    <row r="294" spans="1:11">
      <c r="A294" s="195"/>
      <c r="B294" s="195"/>
      <c r="F294" s="197"/>
      <c r="G294" s="197"/>
      <c r="H294" s="197"/>
      <c r="I294" s="197"/>
      <c r="J294" s="197"/>
      <c r="K294" s="197"/>
    </row>
    <row r="295" spans="1:11">
      <c r="A295" s="195"/>
      <c r="B295" s="195"/>
      <c r="F295" s="197"/>
      <c r="G295" s="197"/>
      <c r="H295" s="197"/>
      <c r="I295" s="197"/>
      <c r="J295" s="197"/>
      <c r="K295" s="197"/>
    </row>
    <row r="296" spans="1:11">
      <c r="A296" s="195"/>
      <c r="B296" s="195"/>
      <c r="F296" s="197"/>
      <c r="G296" s="197"/>
      <c r="H296" s="197"/>
      <c r="I296" s="197"/>
      <c r="J296" s="197"/>
      <c r="K296" s="197"/>
    </row>
    <row r="297" spans="1:11">
      <c r="A297" s="195"/>
      <c r="B297" s="195"/>
      <c r="F297" s="197"/>
      <c r="G297" s="197"/>
      <c r="H297" s="197"/>
      <c r="I297" s="197"/>
      <c r="J297" s="197"/>
      <c r="K297" s="197"/>
    </row>
    <row r="298" spans="1:11">
      <c r="A298" s="195"/>
      <c r="B298" s="195"/>
      <c r="F298" s="197"/>
      <c r="G298" s="197"/>
      <c r="H298" s="197"/>
      <c r="I298" s="197"/>
      <c r="J298" s="197"/>
      <c r="K298" s="197"/>
    </row>
    <row r="299" spans="1:11">
      <c r="A299" s="195"/>
      <c r="B299" s="195"/>
      <c r="F299" s="197"/>
      <c r="G299" s="197"/>
      <c r="H299" s="197"/>
      <c r="I299" s="197"/>
      <c r="J299" s="197"/>
      <c r="K299" s="197"/>
    </row>
    <row r="300" spans="1:11">
      <c r="A300" s="195"/>
      <c r="B300" s="195"/>
      <c r="F300" s="197"/>
      <c r="G300" s="197"/>
      <c r="H300" s="197"/>
      <c r="I300" s="197"/>
      <c r="J300" s="197"/>
      <c r="K300" s="197"/>
    </row>
    <row r="301" spans="1:11">
      <c r="A301" s="195"/>
      <c r="B301" s="195"/>
      <c r="F301" s="197"/>
      <c r="G301" s="197"/>
      <c r="H301" s="197"/>
      <c r="I301" s="197"/>
      <c r="J301" s="197"/>
      <c r="K301" s="197"/>
    </row>
    <row r="302" spans="1:11">
      <c r="A302" s="195"/>
      <c r="B302" s="195"/>
      <c r="F302" s="197"/>
      <c r="G302" s="197"/>
      <c r="H302" s="197"/>
      <c r="I302" s="197"/>
      <c r="J302" s="197"/>
      <c r="K302" s="197"/>
    </row>
    <row r="303" spans="1:11">
      <c r="A303" s="195"/>
      <c r="B303" s="195"/>
      <c r="F303" s="197"/>
      <c r="G303" s="197"/>
      <c r="H303" s="197"/>
      <c r="I303" s="197"/>
      <c r="J303" s="197"/>
      <c r="K303" s="197"/>
    </row>
    <row r="304" spans="1:11">
      <c r="A304" s="195"/>
      <c r="B304" s="195"/>
      <c r="F304" s="197"/>
      <c r="G304" s="197"/>
      <c r="H304" s="197"/>
      <c r="I304" s="197"/>
      <c r="J304" s="197"/>
      <c r="K304" s="197"/>
    </row>
    <row r="305" spans="1:11">
      <c r="A305" s="195"/>
      <c r="B305" s="195"/>
      <c r="F305" s="197"/>
      <c r="G305" s="197"/>
      <c r="H305" s="197"/>
      <c r="I305" s="197"/>
      <c r="J305" s="197"/>
      <c r="K305" s="197"/>
    </row>
    <row r="306" spans="1:11">
      <c r="A306" s="195"/>
      <c r="B306" s="195"/>
      <c r="F306" s="197"/>
      <c r="G306" s="197"/>
      <c r="H306" s="197"/>
      <c r="I306" s="197"/>
      <c r="J306" s="197"/>
      <c r="K306" s="197"/>
    </row>
    <row r="307" spans="1:11">
      <c r="A307" s="195"/>
      <c r="B307" s="195"/>
      <c r="F307" s="197"/>
      <c r="G307" s="197"/>
      <c r="H307" s="197"/>
      <c r="I307" s="197"/>
      <c r="J307" s="197"/>
      <c r="K307" s="197"/>
    </row>
    <row r="308" spans="1:11">
      <c r="A308" s="195"/>
      <c r="B308" s="195"/>
      <c r="F308" s="197"/>
      <c r="G308" s="197"/>
      <c r="H308" s="197"/>
      <c r="I308" s="197"/>
      <c r="J308" s="197"/>
      <c r="K308" s="197"/>
    </row>
    <row r="309" spans="1:11">
      <c r="A309" s="195"/>
      <c r="B309" s="195"/>
      <c r="F309" s="197"/>
      <c r="G309" s="197"/>
      <c r="H309" s="197"/>
      <c r="I309" s="197"/>
      <c r="J309" s="197"/>
      <c r="K309" s="197"/>
    </row>
    <row r="310" spans="1:11">
      <c r="A310" s="195"/>
      <c r="B310" s="195"/>
      <c r="F310" s="197"/>
      <c r="G310" s="197"/>
      <c r="H310" s="197"/>
      <c r="I310" s="197"/>
      <c r="J310" s="197"/>
      <c r="K310" s="197"/>
    </row>
    <row r="311" spans="1:11">
      <c r="A311" s="195"/>
      <c r="B311" s="195"/>
      <c r="F311" s="197"/>
      <c r="G311" s="197"/>
      <c r="H311" s="197"/>
      <c r="I311" s="197"/>
      <c r="J311" s="197"/>
      <c r="K311" s="197"/>
    </row>
    <row r="312" spans="1:11">
      <c r="A312" s="195"/>
      <c r="B312" s="195"/>
      <c r="F312" s="197"/>
      <c r="G312" s="197"/>
      <c r="H312" s="197"/>
      <c r="I312" s="197"/>
      <c r="J312" s="197"/>
      <c r="K312" s="197"/>
    </row>
    <row r="313" spans="1:11">
      <c r="A313" s="195"/>
      <c r="B313" s="195"/>
      <c r="F313" s="197"/>
      <c r="G313" s="197"/>
      <c r="H313" s="197"/>
      <c r="I313" s="197"/>
      <c r="J313" s="197"/>
      <c r="K313" s="197"/>
    </row>
    <row r="314" spans="1:11">
      <c r="A314" s="195"/>
      <c r="B314" s="195"/>
      <c r="F314" s="197"/>
      <c r="G314" s="197"/>
      <c r="H314" s="197"/>
      <c r="I314" s="197"/>
      <c r="J314" s="197"/>
      <c r="K314" s="197"/>
    </row>
    <row r="315" spans="1:11">
      <c r="A315" s="195"/>
      <c r="B315" s="195"/>
      <c r="F315" s="197"/>
      <c r="G315" s="197"/>
      <c r="H315" s="197"/>
      <c r="I315" s="197"/>
      <c r="J315" s="197"/>
      <c r="K315" s="197"/>
    </row>
    <row r="316" spans="1:11">
      <c r="A316" s="195"/>
      <c r="B316" s="195"/>
      <c r="F316" s="197"/>
      <c r="G316" s="197"/>
      <c r="H316" s="197"/>
      <c r="I316" s="197"/>
      <c r="J316" s="197"/>
      <c r="K316" s="197"/>
    </row>
    <row r="317" spans="1:11">
      <c r="A317" s="195"/>
      <c r="B317" s="195"/>
      <c r="F317" s="197"/>
      <c r="G317" s="197"/>
      <c r="H317" s="197"/>
      <c r="I317" s="197"/>
      <c r="J317" s="197"/>
      <c r="K317" s="197"/>
    </row>
    <row r="318" spans="1:11">
      <c r="A318" s="195"/>
      <c r="B318" s="195"/>
      <c r="F318" s="197"/>
      <c r="G318" s="197"/>
      <c r="H318" s="197"/>
      <c r="I318" s="197"/>
      <c r="J318" s="197"/>
      <c r="K318" s="197"/>
    </row>
    <row r="319" spans="1:11">
      <c r="A319" s="195"/>
      <c r="B319" s="195"/>
      <c r="F319" s="197"/>
      <c r="G319" s="197"/>
      <c r="H319" s="197"/>
      <c r="I319" s="197"/>
      <c r="J319" s="197"/>
      <c r="K319" s="197"/>
    </row>
    <row r="320" spans="1:11">
      <c r="A320" s="195"/>
      <c r="B320" s="195"/>
      <c r="F320" s="197"/>
      <c r="G320" s="197"/>
      <c r="H320" s="197"/>
      <c r="I320" s="197"/>
      <c r="J320" s="197"/>
      <c r="K320" s="197"/>
    </row>
    <row r="321" spans="1:11">
      <c r="A321" s="195"/>
      <c r="B321" s="195"/>
      <c r="F321" s="197"/>
      <c r="G321" s="197"/>
      <c r="H321" s="197"/>
      <c r="I321" s="197"/>
      <c r="J321" s="197"/>
      <c r="K321" s="197"/>
    </row>
    <row r="322" spans="1:11">
      <c r="A322" s="195"/>
      <c r="B322" s="195"/>
      <c r="F322" s="197"/>
      <c r="G322" s="197"/>
      <c r="H322" s="197"/>
      <c r="I322" s="197"/>
      <c r="J322" s="197"/>
      <c r="K322" s="197"/>
    </row>
    <row r="323" spans="1:11">
      <c r="A323" s="195"/>
      <c r="B323" s="195"/>
      <c r="F323" s="197"/>
      <c r="G323" s="197"/>
      <c r="H323" s="197"/>
      <c r="I323" s="197"/>
      <c r="J323" s="197"/>
      <c r="K323" s="197"/>
    </row>
    <row r="324" spans="1:11">
      <c r="A324" s="195"/>
      <c r="B324" s="195"/>
      <c r="F324" s="197"/>
      <c r="G324" s="197"/>
      <c r="H324" s="197"/>
      <c r="I324" s="197"/>
      <c r="J324" s="197"/>
      <c r="K324" s="197"/>
    </row>
    <row r="325" spans="1:11">
      <c r="A325" s="195"/>
      <c r="B325" s="195"/>
      <c r="F325" s="197"/>
      <c r="G325" s="197"/>
      <c r="H325" s="197"/>
      <c r="I325" s="197"/>
      <c r="J325" s="197"/>
      <c r="K325" s="197"/>
    </row>
    <row r="326" spans="1:11">
      <c r="A326" s="195"/>
      <c r="B326" s="195"/>
      <c r="F326" s="197"/>
      <c r="G326" s="197"/>
      <c r="H326" s="197"/>
      <c r="I326" s="197"/>
      <c r="J326" s="197"/>
      <c r="K326" s="197"/>
    </row>
    <row r="327" spans="1:11">
      <c r="A327" s="195"/>
      <c r="B327" s="195"/>
      <c r="F327" s="197"/>
      <c r="G327" s="197"/>
      <c r="H327" s="197"/>
      <c r="I327" s="197"/>
      <c r="J327" s="197"/>
      <c r="K327" s="197"/>
    </row>
    <row r="328" spans="1:11">
      <c r="A328" s="195"/>
      <c r="B328" s="195"/>
      <c r="F328" s="197"/>
      <c r="G328" s="197"/>
      <c r="H328" s="197"/>
      <c r="I328" s="197"/>
      <c r="J328" s="197"/>
      <c r="K328" s="197"/>
    </row>
    <row r="329" spans="1:11">
      <c r="A329" s="195"/>
      <c r="B329" s="195"/>
      <c r="F329" s="197"/>
      <c r="G329" s="197"/>
      <c r="H329" s="197"/>
      <c r="I329" s="197"/>
      <c r="J329" s="197"/>
      <c r="K329" s="197"/>
    </row>
    <row r="330" spans="1:11">
      <c r="A330" s="195"/>
      <c r="B330" s="195"/>
      <c r="F330" s="197"/>
      <c r="G330" s="197"/>
      <c r="H330" s="197"/>
      <c r="I330" s="197"/>
      <c r="J330" s="197"/>
      <c r="K330" s="197"/>
    </row>
    <row r="331" spans="1:11">
      <c r="A331" s="195"/>
      <c r="B331" s="195"/>
      <c r="F331" s="197"/>
      <c r="G331" s="197"/>
      <c r="H331" s="197"/>
      <c r="I331" s="197"/>
      <c r="J331" s="197"/>
      <c r="K331" s="197"/>
    </row>
    <row r="332" spans="1:11">
      <c r="A332" s="195"/>
      <c r="B332" s="195"/>
      <c r="F332" s="197"/>
      <c r="G332" s="197"/>
      <c r="H332" s="197"/>
      <c r="I332" s="197"/>
      <c r="J332" s="197"/>
      <c r="K332" s="197"/>
    </row>
    <row r="333" spans="1:11">
      <c r="A333" s="195"/>
      <c r="B333" s="195"/>
      <c r="F333" s="197"/>
      <c r="G333" s="197"/>
      <c r="H333" s="197"/>
      <c r="I333" s="197"/>
      <c r="J333" s="197"/>
      <c r="K333" s="197"/>
    </row>
    <row r="334" spans="1:11">
      <c r="A334" s="195"/>
      <c r="B334" s="195"/>
      <c r="F334" s="197"/>
      <c r="G334" s="197"/>
      <c r="H334" s="197"/>
      <c r="I334" s="197"/>
      <c r="J334" s="197"/>
      <c r="K334" s="197"/>
    </row>
    <row r="335" spans="1:11">
      <c r="A335" s="195"/>
      <c r="B335" s="195"/>
      <c r="F335" s="197"/>
      <c r="G335" s="197"/>
      <c r="H335" s="197"/>
      <c r="I335" s="197"/>
      <c r="J335" s="197"/>
      <c r="K335" s="197"/>
    </row>
    <row r="336" spans="1:11">
      <c r="A336" s="195"/>
      <c r="B336" s="195"/>
      <c r="F336" s="197"/>
      <c r="G336" s="197"/>
      <c r="H336" s="197"/>
      <c r="I336" s="197"/>
      <c r="J336" s="197"/>
      <c r="K336" s="197"/>
    </row>
    <row r="337" spans="1:11">
      <c r="A337" s="195"/>
      <c r="B337" s="195"/>
      <c r="F337" s="197"/>
      <c r="G337" s="197"/>
      <c r="H337" s="197"/>
      <c r="I337" s="197"/>
      <c r="J337" s="197"/>
      <c r="K337" s="197"/>
    </row>
    <row r="338" spans="1:11">
      <c r="A338" s="195"/>
      <c r="B338" s="195"/>
      <c r="F338" s="197"/>
      <c r="G338" s="197"/>
      <c r="H338" s="197"/>
      <c r="I338" s="197"/>
      <c r="J338" s="197"/>
      <c r="K338" s="197"/>
    </row>
    <row r="339" spans="1:11">
      <c r="A339" s="195"/>
      <c r="B339" s="195"/>
      <c r="F339" s="197"/>
      <c r="G339" s="197"/>
      <c r="H339" s="197"/>
      <c r="I339" s="197"/>
      <c r="J339" s="197"/>
      <c r="K339" s="197"/>
    </row>
    <row r="340" spans="1:11">
      <c r="A340" s="195"/>
      <c r="B340" s="195"/>
      <c r="F340" s="197"/>
      <c r="G340" s="197"/>
      <c r="H340" s="197"/>
      <c r="I340" s="197"/>
      <c r="J340" s="197"/>
      <c r="K340" s="197"/>
    </row>
    <row r="341" spans="1:11">
      <c r="A341" s="195"/>
      <c r="B341" s="195"/>
      <c r="F341" s="197"/>
      <c r="G341" s="197"/>
      <c r="H341" s="197"/>
      <c r="I341" s="197"/>
      <c r="J341" s="197"/>
      <c r="K341" s="197"/>
    </row>
    <row r="342" spans="1:11">
      <c r="A342" s="195"/>
      <c r="B342" s="195"/>
      <c r="F342" s="197"/>
      <c r="G342" s="197"/>
      <c r="H342" s="197"/>
      <c r="I342" s="197"/>
      <c r="J342" s="197"/>
      <c r="K342" s="197"/>
    </row>
    <row r="343" spans="1:11">
      <c r="A343" s="195"/>
      <c r="B343" s="195"/>
      <c r="F343" s="197"/>
      <c r="G343" s="197"/>
      <c r="H343" s="197"/>
      <c r="I343" s="197"/>
      <c r="J343" s="197"/>
      <c r="K343" s="197"/>
    </row>
    <row r="344" spans="1:11">
      <c r="A344" s="195"/>
      <c r="B344" s="195"/>
      <c r="F344" s="197"/>
      <c r="G344" s="197"/>
      <c r="H344" s="197"/>
      <c r="I344" s="197"/>
      <c r="J344" s="197"/>
      <c r="K344" s="197"/>
    </row>
    <row r="345" spans="1:11">
      <c r="A345" s="195"/>
      <c r="B345" s="195"/>
      <c r="F345" s="197"/>
      <c r="G345" s="197"/>
      <c r="H345" s="197"/>
      <c r="I345" s="197"/>
      <c r="J345" s="197"/>
      <c r="K345" s="197"/>
    </row>
    <row r="346" spans="1:11">
      <c r="A346" s="195"/>
      <c r="B346" s="195"/>
      <c r="F346" s="197"/>
      <c r="G346" s="197"/>
      <c r="H346" s="197"/>
      <c r="I346" s="197"/>
      <c r="J346" s="197"/>
      <c r="K346" s="197"/>
    </row>
    <row r="347" spans="1:11">
      <c r="A347" s="195"/>
      <c r="B347" s="195"/>
      <c r="F347" s="197"/>
      <c r="G347" s="197"/>
      <c r="H347" s="197"/>
      <c r="I347" s="197"/>
      <c r="J347" s="197"/>
      <c r="K347" s="197"/>
    </row>
    <row r="348" spans="1:11">
      <c r="A348" s="195"/>
      <c r="B348" s="195"/>
      <c r="F348" s="197"/>
      <c r="G348" s="197"/>
      <c r="H348" s="197"/>
      <c r="I348" s="197"/>
      <c r="J348" s="197"/>
      <c r="K348" s="197"/>
    </row>
    <row r="349" spans="1:11">
      <c r="A349" s="195"/>
      <c r="B349" s="195"/>
      <c r="F349" s="197"/>
      <c r="G349" s="197"/>
      <c r="H349" s="197"/>
      <c r="I349" s="197"/>
      <c r="J349" s="197"/>
      <c r="K349" s="197"/>
    </row>
    <row r="350" spans="1:11">
      <c r="A350" s="195"/>
      <c r="B350" s="195"/>
      <c r="F350" s="197"/>
      <c r="G350" s="197"/>
      <c r="H350" s="197"/>
      <c r="I350" s="197"/>
      <c r="J350" s="197"/>
      <c r="K350" s="197"/>
    </row>
    <row r="351" spans="1:11">
      <c r="A351" s="195"/>
      <c r="B351" s="195"/>
      <c r="F351" s="197"/>
      <c r="G351" s="197"/>
      <c r="H351" s="197"/>
      <c r="I351" s="197"/>
      <c r="J351" s="197"/>
      <c r="K351" s="197"/>
    </row>
    <row r="352" spans="1:11">
      <c r="A352" s="195"/>
      <c r="B352" s="195"/>
      <c r="F352" s="197"/>
      <c r="G352" s="197"/>
      <c r="H352" s="197"/>
      <c r="I352" s="197"/>
      <c r="J352" s="197"/>
      <c r="K352" s="197"/>
    </row>
    <row r="353" spans="1:11">
      <c r="A353" s="195"/>
      <c r="B353" s="195"/>
      <c r="F353" s="197"/>
      <c r="G353" s="197"/>
      <c r="H353" s="197"/>
      <c r="I353" s="197"/>
      <c r="J353" s="197"/>
      <c r="K353" s="197"/>
    </row>
    <row r="354" spans="1:11">
      <c r="A354" s="195"/>
      <c r="B354" s="195"/>
      <c r="F354" s="197"/>
      <c r="G354" s="197"/>
      <c r="H354" s="197"/>
      <c r="I354" s="197"/>
      <c r="J354" s="197"/>
      <c r="K354" s="197"/>
    </row>
    <row r="355" spans="1:11">
      <c r="A355" s="195"/>
      <c r="B355" s="195"/>
      <c r="F355" s="197"/>
      <c r="G355" s="197"/>
      <c r="H355" s="197"/>
      <c r="I355" s="197"/>
      <c r="J355" s="197"/>
      <c r="K355" s="197"/>
    </row>
    <row r="356" spans="1:11">
      <c r="A356" s="195"/>
      <c r="B356" s="195"/>
      <c r="F356" s="197"/>
      <c r="G356" s="197"/>
      <c r="H356" s="197"/>
      <c r="I356" s="197"/>
      <c r="J356" s="197"/>
      <c r="K356" s="197"/>
    </row>
    <row r="357" spans="1:11">
      <c r="A357" s="195"/>
      <c r="B357" s="195"/>
      <c r="F357" s="197"/>
      <c r="G357" s="197"/>
      <c r="H357" s="197"/>
      <c r="I357" s="197"/>
      <c r="J357" s="197"/>
      <c r="K357" s="197"/>
    </row>
    <row r="358" spans="1:11">
      <c r="A358" s="195"/>
      <c r="B358" s="195"/>
      <c r="F358" s="197"/>
      <c r="G358" s="197"/>
      <c r="H358" s="197"/>
      <c r="I358" s="197"/>
      <c r="J358" s="197"/>
      <c r="K358" s="197"/>
    </row>
    <row r="359" spans="1:11">
      <c r="A359" s="195"/>
      <c r="B359" s="195"/>
      <c r="F359" s="197"/>
      <c r="G359" s="197"/>
      <c r="H359" s="197"/>
      <c r="I359" s="197"/>
      <c r="J359" s="197"/>
      <c r="K359" s="197"/>
    </row>
    <row r="360" spans="1:11">
      <c r="A360" s="195"/>
      <c r="B360" s="195"/>
      <c r="F360" s="197"/>
      <c r="G360" s="197"/>
      <c r="H360" s="197"/>
      <c r="I360" s="197"/>
      <c r="J360" s="197"/>
      <c r="K360" s="197"/>
    </row>
    <row r="361" spans="1:11">
      <c r="A361" s="195"/>
      <c r="B361" s="195"/>
      <c r="F361" s="197"/>
      <c r="G361" s="197"/>
      <c r="H361" s="197"/>
      <c r="I361" s="197"/>
      <c r="J361" s="197"/>
      <c r="K361" s="197"/>
    </row>
    <row r="362" spans="1:11">
      <c r="A362" s="195"/>
      <c r="B362" s="195"/>
      <c r="F362" s="197"/>
      <c r="G362" s="197"/>
      <c r="H362" s="197"/>
      <c r="I362" s="197"/>
      <c r="J362" s="197"/>
      <c r="K362" s="197"/>
    </row>
    <row r="363" spans="1:11">
      <c r="A363" s="195"/>
      <c r="B363" s="195"/>
      <c r="F363" s="197"/>
      <c r="G363" s="197"/>
      <c r="H363" s="197"/>
      <c r="I363" s="197"/>
      <c r="J363" s="197"/>
      <c r="K363" s="197"/>
    </row>
    <row r="364" spans="1:11">
      <c r="A364" s="195"/>
      <c r="B364" s="195"/>
      <c r="F364" s="197"/>
      <c r="G364" s="197"/>
      <c r="H364" s="197"/>
      <c r="I364" s="197"/>
      <c r="J364" s="197"/>
      <c r="K364" s="197"/>
    </row>
    <row r="365" spans="1:11">
      <c r="A365" s="195"/>
      <c r="B365" s="195"/>
      <c r="F365" s="197"/>
      <c r="G365" s="197"/>
      <c r="H365" s="197"/>
      <c r="I365" s="197"/>
      <c r="J365" s="197"/>
      <c r="K365" s="197"/>
    </row>
    <row r="366" spans="1:11">
      <c r="A366" s="195"/>
      <c r="B366" s="195"/>
      <c r="F366" s="197"/>
      <c r="G366" s="197"/>
      <c r="H366" s="197"/>
      <c r="I366" s="197"/>
      <c r="J366" s="197"/>
      <c r="K366" s="197"/>
    </row>
    <row r="367" spans="1:11">
      <c r="A367" s="195"/>
      <c r="B367" s="195"/>
      <c r="F367" s="197"/>
      <c r="G367" s="197"/>
      <c r="H367" s="197"/>
      <c r="I367" s="197"/>
      <c r="J367" s="197"/>
      <c r="K367" s="197"/>
    </row>
    <row r="368" spans="1:11">
      <c r="A368" s="195"/>
      <c r="B368" s="195"/>
      <c r="F368" s="197"/>
      <c r="G368" s="197"/>
      <c r="H368" s="197"/>
      <c r="I368" s="197"/>
      <c r="J368" s="197"/>
      <c r="K368" s="197"/>
    </row>
    <row r="369" spans="1:11">
      <c r="A369" s="195"/>
      <c r="B369" s="195"/>
      <c r="F369" s="197"/>
      <c r="G369" s="197"/>
      <c r="H369" s="197"/>
      <c r="I369" s="197"/>
      <c r="J369" s="197"/>
      <c r="K369" s="197"/>
    </row>
    <row r="370" spans="1:11">
      <c r="A370" s="195"/>
      <c r="B370" s="195"/>
      <c r="F370" s="197"/>
      <c r="G370" s="197"/>
      <c r="H370" s="197"/>
      <c r="I370" s="197"/>
      <c r="J370" s="197"/>
      <c r="K370" s="197"/>
    </row>
    <row r="371" spans="1:11">
      <c r="A371" s="195"/>
      <c r="B371" s="195"/>
      <c r="F371" s="197"/>
      <c r="G371" s="197"/>
      <c r="H371" s="197"/>
      <c r="I371" s="197"/>
      <c r="J371" s="197"/>
      <c r="K371" s="197"/>
    </row>
    <row r="372" spans="1:11">
      <c r="A372" s="195"/>
      <c r="B372" s="195"/>
      <c r="F372" s="197"/>
      <c r="G372" s="197"/>
      <c r="H372" s="197"/>
      <c r="I372" s="197"/>
      <c r="J372" s="197"/>
      <c r="K372" s="197"/>
    </row>
    <row r="373" spans="1:11">
      <c r="A373" s="195"/>
      <c r="B373" s="195"/>
      <c r="F373" s="197"/>
      <c r="G373" s="197"/>
      <c r="H373" s="197"/>
      <c r="I373" s="197"/>
      <c r="J373" s="197"/>
      <c r="K373" s="197"/>
    </row>
    <row r="374" spans="1:11">
      <c r="A374" s="195"/>
      <c r="B374" s="195"/>
      <c r="F374" s="197"/>
      <c r="G374" s="197"/>
      <c r="H374" s="197"/>
      <c r="I374" s="197"/>
      <c r="J374" s="197"/>
      <c r="K374" s="197"/>
    </row>
    <row r="375" spans="1:11">
      <c r="A375" s="195"/>
      <c r="B375" s="195"/>
      <c r="F375" s="197"/>
      <c r="G375" s="197"/>
      <c r="H375" s="197"/>
      <c r="I375" s="197"/>
      <c r="J375" s="197"/>
      <c r="K375" s="197"/>
    </row>
    <row r="376" spans="1:11">
      <c r="A376" s="195"/>
      <c r="B376" s="195"/>
      <c r="F376" s="197"/>
      <c r="G376" s="197"/>
      <c r="H376" s="197"/>
      <c r="I376" s="197"/>
      <c r="J376" s="197"/>
      <c r="K376" s="197"/>
    </row>
    <row r="377" spans="1:11">
      <c r="A377" s="195"/>
      <c r="B377" s="195"/>
      <c r="F377" s="197"/>
      <c r="G377" s="197"/>
      <c r="H377" s="197"/>
      <c r="I377" s="197"/>
      <c r="J377" s="197"/>
      <c r="K377" s="197"/>
    </row>
    <row r="378" spans="1:11">
      <c r="A378" s="195"/>
      <c r="B378" s="195"/>
      <c r="F378" s="197"/>
      <c r="G378" s="197"/>
      <c r="H378" s="197"/>
      <c r="I378" s="197"/>
      <c r="J378" s="197"/>
      <c r="K378" s="197"/>
    </row>
    <row r="379" spans="1:11">
      <c r="A379" s="195"/>
      <c r="B379" s="195"/>
      <c r="F379" s="197"/>
      <c r="G379" s="197"/>
      <c r="H379" s="197"/>
      <c r="I379" s="197"/>
      <c r="J379" s="197"/>
      <c r="K379" s="197"/>
    </row>
    <row r="380" spans="1:11">
      <c r="A380" s="195"/>
      <c r="B380" s="195"/>
      <c r="F380" s="197"/>
      <c r="G380" s="197"/>
      <c r="H380" s="197"/>
      <c r="I380" s="197"/>
      <c r="J380" s="197"/>
      <c r="K380" s="197"/>
    </row>
    <row r="381" spans="1:11">
      <c r="A381" s="195"/>
      <c r="B381" s="195"/>
      <c r="F381" s="197"/>
      <c r="G381" s="197"/>
      <c r="H381" s="197"/>
      <c r="I381" s="197"/>
      <c r="J381" s="197"/>
      <c r="K381" s="197"/>
    </row>
    <row r="382" spans="1:11">
      <c r="A382" s="195"/>
      <c r="B382" s="195"/>
      <c r="F382" s="197"/>
      <c r="G382" s="197"/>
      <c r="H382" s="197"/>
      <c r="I382" s="197"/>
      <c r="J382" s="197"/>
      <c r="K382" s="197"/>
    </row>
    <row r="383" spans="1:11">
      <c r="A383" s="195"/>
      <c r="B383" s="195"/>
      <c r="F383" s="197"/>
      <c r="G383" s="197"/>
      <c r="H383" s="197"/>
      <c r="I383" s="197"/>
      <c r="J383" s="197"/>
      <c r="K383" s="197"/>
    </row>
    <row r="384" spans="1:11">
      <c r="A384" s="195"/>
      <c r="B384" s="195"/>
      <c r="F384" s="197"/>
      <c r="G384" s="197"/>
      <c r="H384" s="197"/>
      <c r="I384" s="197"/>
      <c r="J384" s="197"/>
      <c r="K384" s="197"/>
    </row>
    <row r="385" spans="1:11">
      <c r="A385" s="195"/>
      <c r="B385" s="195"/>
      <c r="F385" s="197"/>
      <c r="G385" s="197"/>
      <c r="H385" s="197"/>
      <c r="I385" s="197"/>
      <c r="J385" s="197"/>
      <c r="K385" s="197"/>
    </row>
    <row r="386" spans="1:11">
      <c r="A386" s="195"/>
      <c r="B386" s="195"/>
      <c r="F386" s="197"/>
      <c r="G386" s="197"/>
      <c r="H386" s="197"/>
      <c r="I386" s="197"/>
      <c r="J386" s="197"/>
      <c r="K386" s="197"/>
    </row>
    <row r="387" spans="1:11">
      <c r="A387" s="195"/>
      <c r="B387" s="195"/>
      <c r="F387" s="197"/>
      <c r="G387" s="197"/>
      <c r="H387" s="197"/>
      <c r="I387" s="197"/>
      <c r="J387" s="197"/>
      <c r="K387" s="197"/>
    </row>
    <row r="388" spans="1:11">
      <c r="A388" s="195"/>
      <c r="B388" s="195"/>
      <c r="F388" s="197"/>
      <c r="G388" s="197"/>
      <c r="H388" s="197"/>
      <c r="I388" s="197"/>
      <c r="J388" s="197"/>
      <c r="K388" s="197"/>
    </row>
    <row r="389" spans="1:11">
      <c r="A389" s="195"/>
      <c r="B389" s="195"/>
      <c r="F389" s="197"/>
      <c r="G389" s="197"/>
      <c r="H389" s="197"/>
      <c r="I389" s="197"/>
      <c r="J389" s="197"/>
      <c r="K389" s="197"/>
    </row>
    <row r="390" spans="1:11">
      <c r="A390" s="195"/>
      <c r="B390" s="195"/>
      <c r="F390" s="197"/>
      <c r="G390" s="197"/>
      <c r="H390" s="197"/>
      <c r="I390" s="197"/>
      <c r="J390" s="197"/>
      <c r="K390" s="197"/>
    </row>
    <row r="391" spans="1:11">
      <c r="A391" s="195"/>
      <c r="B391" s="195"/>
      <c r="F391" s="197"/>
      <c r="G391" s="197"/>
      <c r="H391" s="197"/>
      <c r="I391" s="197"/>
      <c r="J391" s="197"/>
      <c r="K391" s="197"/>
    </row>
    <row r="392" spans="1:11">
      <c r="A392" s="195"/>
      <c r="B392" s="195"/>
      <c r="F392" s="197"/>
      <c r="G392" s="197"/>
      <c r="H392" s="197"/>
      <c r="I392" s="197"/>
      <c r="J392" s="197"/>
      <c r="K392" s="197"/>
    </row>
    <row r="393" spans="1:11">
      <c r="A393" s="195"/>
      <c r="B393" s="195"/>
      <c r="F393" s="197"/>
      <c r="G393" s="197"/>
      <c r="H393" s="197"/>
      <c r="I393" s="197"/>
      <c r="J393" s="197"/>
      <c r="K393" s="197"/>
    </row>
    <row r="394" spans="1:11">
      <c r="A394" s="195"/>
      <c r="B394" s="195"/>
      <c r="F394" s="197"/>
      <c r="G394" s="197"/>
      <c r="H394" s="197"/>
      <c r="I394" s="197"/>
      <c r="J394" s="197"/>
      <c r="K394" s="197"/>
    </row>
    <row r="395" spans="1:11">
      <c r="A395" s="195"/>
      <c r="B395" s="195"/>
      <c r="F395" s="197"/>
      <c r="G395" s="197"/>
      <c r="H395" s="197"/>
      <c r="I395" s="197"/>
      <c r="J395" s="197"/>
      <c r="K395" s="197"/>
    </row>
    <row r="396" spans="1:11">
      <c r="A396" s="195"/>
      <c r="B396" s="195"/>
      <c r="F396" s="197"/>
      <c r="G396" s="197"/>
      <c r="H396" s="197"/>
      <c r="I396" s="197"/>
      <c r="J396" s="197"/>
      <c r="K396" s="197"/>
    </row>
    <row r="397" spans="1:11">
      <c r="A397" s="195"/>
      <c r="B397" s="195"/>
      <c r="F397" s="197"/>
      <c r="G397" s="197"/>
      <c r="H397" s="197"/>
      <c r="I397" s="197"/>
      <c r="J397" s="197"/>
      <c r="K397" s="197"/>
    </row>
    <row r="398" spans="1:11">
      <c r="A398" s="195"/>
      <c r="B398" s="195"/>
      <c r="F398" s="197"/>
      <c r="G398" s="197"/>
      <c r="H398" s="197"/>
      <c r="I398" s="197"/>
      <c r="J398" s="197"/>
      <c r="K398" s="197"/>
    </row>
    <row r="399" spans="1:11">
      <c r="A399" s="195"/>
      <c r="B399" s="195"/>
      <c r="F399" s="197"/>
      <c r="G399" s="197"/>
      <c r="H399" s="197"/>
      <c r="I399" s="197"/>
      <c r="J399" s="197"/>
      <c r="K399" s="197"/>
    </row>
    <row r="400" spans="1:11">
      <c r="A400" s="195"/>
      <c r="B400" s="195"/>
      <c r="F400" s="197"/>
      <c r="G400" s="197"/>
      <c r="H400" s="197"/>
      <c r="I400" s="197"/>
      <c r="J400" s="197"/>
      <c r="K400" s="197"/>
    </row>
    <row r="401" spans="1:11">
      <c r="A401" s="195"/>
      <c r="B401" s="195"/>
      <c r="F401" s="197"/>
      <c r="G401" s="197"/>
      <c r="H401" s="197"/>
      <c r="I401" s="197"/>
      <c r="J401" s="197"/>
      <c r="K401" s="197"/>
    </row>
    <row r="402" spans="1:11">
      <c r="A402" s="195"/>
      <c r="B402" s="195"/>
      <c r="F402" s="197"/>
      <c r="G402" s="197"/>
      <c r="H402" s="197"/>
      <c r="I402" s="197"/>
      <c r="J402" s="197"/>
      <c r="K402" s="197"/>
    </row>
    <row r="403" spans="1:11">
      <c r="A403" s="195"/>
      <c r="B403" s="195"/>
      <c r="F403" s="197"/>
      <c r="G403" s="197"/>
      <c r="H403" s="197"/>
      <c r="I403" s="197"/>
      <c r="J403" s="197"/>
      <c r="K403" s="197"/>
    </row>
    <row r="404" spans="1:11">
      <c r="A404" s="195"/>
      <c r="B404" s="195"/>
      <c r="F404" s="197"/>
      <c r="G404" s="197"/>
      <c r="H404" s="197"/>
      <c r="I404" s="197"/>
      <c r="J404" s="197"/>
      <c r="K404" s="197"/>
    </row>
    <row r="405" spans="1:11">
      <c r="A405" s="195"/>
      <c r="B405" s="195"/>
      <c r="F405" s="197"/>
      <c r="G405" s="197"/>
      <c r="H405" s="197"/>
      <c r="I405" s="197"/>
      <c r="J405" s="197"/>
      <c r="K405" s="197"/>
    </row>
    <row r="406" spans="1:11">
      <c r="A406" s="195"/>
      <c r="B406" s="195"/>
      <c r="F406" s="197"/>
      <c r="G406" s="197"/>
      <c r="H406" s="197"/>
      <c r="I406" s="197"/>
      <c r="J406" s="197"/>
      <c r="K406" s="197"/>
    </row>
    <row r="407" spans="1:11">
      <c r="A407" s="195"/>
      <c r="B407" s="195"/>
      <c r="F407" s="197"/>
      <c r="G407" s="197"/>
      <c r="H407" s="197"/>
      <c r="I407" s="197"/>
      <c r="J407" s="197"/>
      <c r="K407" s="197"/>
    </row>
    <row r="408" spans="1:11">
      <c r="A408" s="195"/>
      <c r="B408" s="195"/>
      <c r="F408" s="197"/>
      <c r="G408" s="197"/>
      <c r="H408" s="197"/>
      <c r="I408" s="197"/>
      <c r="J408" s="197"/>
      <c r="K408" s="197"/>
    </row>
    <row r="409" spans="1:11">
      <c r="A409" s="195"/>
      <c r="B409" s="195"/>
      <c r="F409" s="197"/>
      <c r="G409" s="197"/>
      <c r="H409" s="197"/>
      <c r="I409" s="197"/>
      <c r="J409" s="197"/>
      <c r="K409" s="197"/>
    </row>
    <row r="410" spans="1:11">
      <c r="A410" s="195"/>
      <c r="B410" s="195"/>
      <c r="F410" s="197"/>
      <c r="G410" s="197"/>
      <c r="H410" s="197"/>
      <c r="I410" s="197"/>
      <c r="J410" s="197"/>
      <c r="K410" s="197"/>
    </row>
    <row r="411" spans="1:11">
      <c r="A411" s="195"/>
      <c r="B411" s="195"/>
      <c r="F411" s="197"/>
      <c r="G411" s="197"/>
      <c r="H411" s="197"/>
      <c r="I411" s="197"/>
      <c r="J411" s="197"/>
      <c r="K411" s="197"/>
    </row>
    <row r="412" spans="1:11">
      <c r="A412" s="195"/>
      <c r="B412" s="195"/>
      <c r="F412" s="197"/>
      <c r="G412" s="197"/>
      <c r="H412" s="197"/>
      <c r="I412" s="197"/>
      <c r="J412" s="197"/>
      <c r="K412" s="197"/>
    </row>
    <row r="413" spans="1:11">
      <c r="A413" s="195"/>
      <c r="B413" s="195"/>
      <c r="F413" s="197"/>
      <c r="G413" s="197"/>
      <c r="H413" s="197"/>
      <c r="I413" s="197"/>
      <c r="J413" s="197"/>
      <c r="K413" s="197"/>
    </row>
    <row r="414" spans="1:11">
      <c r="A414" s="195"/>
      <c r="B414" s="195"/>
      <c r="F414" s="197"/>
      <c r="G414" s="197"/>
      <c r="H414" s="197"/>
      <c r="I414" s="197"/>
      <c r="J414" s="197"/>
      <c r="K414" s="197"/>
    </row>
    <row r="415" spans="1:11">
      <c r="A415" s="195"/>
      <c r="B415" s="195"/>
      <c r="F415" s="197"/>
      <c r="G415" s="197"/>
      <c r="H415" s="197"/>
      <c r="I415" s="197"/>
      <c r="J415" s="197"/>
      <c r="K415" s="197"/>
    </row>
    <row r="416" spans="1:11">
      <c r="A416" s="195"/>
      <c r="B416" s="195"/>
      <c r="F416" s="197"/>
      <c r="G416" s="197"/>
      <c r="H416" s="197"/>
      <c r="I416" s="197"/>
      <c r="J416" s="197"/>
      <c r="K416" s="197"/>
    </row>
    <row r="417" spans="1:11">
      <c r="A417" s="195"/>
      <c r="B417" s="195"/>
      <c r="F417" s="197"/>
      <c r="G417" s="197"/>
      <c r="H417" s="197"/>
      <c r="I417" s="197"/>
      <c r="J417" s="197"/>
      <c r="K417" s="197"/>
    </row>
    <row r="418" spans="1:11">
      <c r="A418" s="195"/>
      <c r="B418" s="195"/>
      <c r="F418" s="197"/>
      <c r="G418" s="197"/>
      <c r="H418" s="197"/>
      <c r="I418" s="197"/>
      <c r="J418" s="197"/>
      <c r="K418" s="197"/>
    </row>
    <row r="419" spans="1:11">
      <c r="A419" s="195"/>
      <c r="B419" s="195"/>
      <c r="F419" s="197"/>
      <c r="G419" s="197"/>
      <c r="H419" s="197"/>
      <c r="I419" s="197"/>
      <c r="J419" s="197"/>
      <c r="K419" s="197"/>
    </row>
    <row r="420" spans="1:11">
      <c r="A420" s="195"/>
      <c r="B420" s="195"/>
      <c r="F420" s="197"/>
      <c r="G420" s="197"/>
      <c r="H420" s="197"/>
      <c r="I420" s="197"/>
      <c r="J420" s="197"/>
      <c r="K420" s="197"/>
    </row>
    <row r="421" spans="1:11">
      <c r="A421" s="195"/>
      <c r="B421" s="195"/>
      <c r="F421" s="197"/>
      <c r="G421" s="197"/>
      <c r="H421" s="197"/>
      <c r="I421" s="197"/>
      <c r="J421" s="197"/>
      <c r="K421" s="197"/>
    </row>
    <row r="422" spans="1:11">
      <c r="A422" s="195"/>
      <c r="B422" s="195"/>
      <c r="F422" s="197"/>
      <c r="G422" s="197"/>
      <c r="H422" s="197"/>
      <c r="I422" s="197"/>
      <c r="J422" s="197"/>
      <c r="K422" s="197"/>
    </row>
    <row r="423" spans="1:11">
      <c r="A423" s="195"/>
      <c r="B423" s="195"/>
      <c r="F423" s="197"/>
      <c r="G423" s="197"/>
      <c r="H423" s="197"/>
      <c r="I423" s="197"/>
      <c r="J423" s="197"/>
      <c r="K423" s="197"/>
    </row>
    <row r="424" spans="1:11">
      <c r="A424" s="195"/>
      <c r="B424" s="195"/>
      <c r="F424" s="197"/>
      <c r="G424" s="197"/>
      <c r="H424" s="197"/>
      <c r="I424" s="197"/>
      <c r="J424" s="197"/>
      <c r="K424" s="197"/>
    </row>
    <row r="425" spans="1:11">
      <c r="A425" s="195"/>
      <c r="B425" s="195"/>
      <c r="F425" s="197"/>
      <c r="G425" s="197"/>
      <c r="H425" s="197"/>
      <c r="I425" s="197"/>
      <c r="J425" s="197"/>
      <c r="K425" s="197"/>
    </row>
    <row r="426" spans="1:11">
      <c r="A426" s="195"/>
      <c r="B426" s="195"/>
      <c r="F426" s="197"/>
      <c r="G426" s="197"/>
      <c r="H426" s="197"/>
      <c r="I426" s="197"/>
      <c r="J426" s="197"/>
      <c r="K426" s="197"/>
    </row>
    <row r="427" spans="1:11">
      <c r="A427" s="195"/>
      <c r="B427" s="195"/>
      <c r="F427" s="197"/>
      <c r="G427" s="197"/>
      <c r="H427" s="197"/>
      <c r="I427" s="197"/>
      <c r="J427" s="197"/>
      <c r="K427" s="197"/>
    </row>
    <row r="428" spans="1:11">
      <c r="A428" s="195"/>
      <c r="B428" s="195"/>
      <c r="F428" s="197"/>
      <c r="G428" s="197"/>
      <c r="H428" s="197"/>
      <c r="I428" s="197"/>
      <c r="J428" s="197"/>
      <c r="K428" s="197"/>
    </row>
    <row r="429" spans="1:11">
      <c r="A429" s="195"/>
      <c r="B429" s="195"/>
      <c r="F429" s="197"/>
      <c r="G429" s="197"/>
      <c r="H429" s="197"/>
      <c r="I429" s="197"/>
      <c r="J429" s="197"/>
      <c r="K429" s="197"/>
    </row>
    <row r="430" spans="1:11">
      <c r="A430" s="195"/>
      <c r="B430" s="195"/>
      <c r="F430" s="197"/>
      <c r="G430" s="197"/>
      <c r="H430" s="197"/>
      <c r="I430" s="197"/>
      <c r="J430" s="197"/>
      <c r="K430" s="197"/>
    </row>
    <row r="431" spans="1:11">
      <c r="A431" s="195"/>
      <c r="B431" s="195"/>
      <c r="F431" s="197"/>
      <c r="G431" s="197"/>
      <c r="H431" s="197"/>
      <c r="I431" s="197"/>
      <c r="J431" s="197"/>
      <c r="K431" s="197"/>
    </row>
    <row r="432" spans="1:11">
      <c r="A432" s="195"/>
      <c r="B432" s="195"/>
      <c r="F432" s="197"/>
      <c r="G432" s="197"/>
      <c r="H432" s="197"/>
      <c r="I432" s="197"/>
      <c r="J432" s="197"/>
      <c r="K432" s="197"/>
    </row>
    <row r="433" spans="1:11">
      <c r="A433" s="195"/>
      <c r="B433" s="195"/>
      <c r="F433" s="197"/>
      <c r="G433" s="197"/>
      <c r="H433" s="197"/>
      <c r="I433" s="197"/>
      <c r="J433" s="197"/>
      <c r="K433" s="197"/>
    </row>
    <row r="434" spans="1:11">
      <c r="A434" s="195"/>
      <c r="B434" s="195"/>
      <c r="F434" s="197"/>
      <c r="G434" s="197"/>
      <c r="H434" s="197"/>
      <c r="I434" s="197"/>
      <c r="J434" s="197"/>
      <c r="K434" s="197"/>
    </row>
    <row r="435" spans="1:11">
      <c r="A435" s="195"/>
      <c r="B435" s="195"/>
      <c r="F435" s="197"/>
      <c r="G435" s="197"/>
      <c r="H435" s="197"/>
      <c r="I435" s="197"/>
      <c r="J435" s="197"/>
      <c r="K435" s="197"/>
    </row>
    <row r="436" spans="1:11">
      <c r="A436" s="195"/>
      <c r="B436" s="195"/>
      <c r="F436" s="197"/>
      <c r="G436" s="197"/>
      <c r="H436" s="197"/>
      <c r="I436" s="197"/>
      <c r="J436" s="197"/>
      <c r="K436" s="197"/>
    </row>
    <row r="437" spans="1:11">
      <c r="A437" s="195"/>
      <c r="B437" s="195"/>
      <c r="F437" s="197"/>
      <c r="G437" s="197"/>
      <c r="H437" s="197"/>
      <c r="I437" s="197"/>
      <c r="J437" s="197"/>
      <c r="K437" s="197"/>
    </row>
    <row r="438" spans="1:11">
      <c r="A438" s="195"/>
      <c r="B438" s="195"/>
      <c r="F438" s="197"/>
      <c r="G438" s="197"/>
      <c r="H438" s="197"/>
      <c r="I438" s="197"/>
      <c r="J438" s="197"/>
      <c r="K438" s="197"/>
    </row>
    <row r="439" spans="1:11">
      <c r="A439" s="195"/>
      <c r="B439" s="195"/>
      <c r="F439" s="197"/>
      <c r="G439" s="197"/>
      <c r="H439" s="197"/>
      <c r="I439" s="197"/>
      <c r="J439" s="197"/>
      <c r="K439" s="197"/>
    </row>
    <row r="440" spans="1:11">
      <c r="A440" s="195"/>
      <c r="B440" s="195"/>
      <c r="F440" s="197"/>
      <c r="G440" s="197"/>
      <c r="H440" s="197"/>
      <c r="I440" s="197"/>
      <c r="J440" s="197"/>
      <c r="K440" s="197"/>
    </row>
    <row r="441" spans="1:11">
      <c r="A441" s="195"/>
      <c r="B441" s="195"/>
      <c r="F441" s="197"/>
      <c r="G441" s="197"/>
      <c r="H441" s="197"/>
      <c r="I441" s="197"/>
      <c r="J441" s="197"/>
      <c r="K441" s="197"/>
    </row>
    <row r="442" spans="1:11">
      <c r="A442" s="195"/>
      <c r="B442" s="195"/>
      <c r="F442" s="197"/>
      <c r="G442" s="197"/>
      <c r="H442" s="197"/>
      <c r="I442" s="197"/>
      <c r="J442" s="197"/>
      <c r="K442" s="197"/>
    </row>
    <row r="443" spans="1:11">
      <c r="A443" s="195"/>
      <c r="B443" s="195"/>
      <c r="F443" s="197"/>
      <c r="G443" s="197"/>
      <c r="H443" s="197"/>
      <c r="I443" s="197"/>
      <c r="J443" s="197"/>
      <c r="K443" s="197"/>
    </row>
    <row r="444" spans="1:11">
      <c r="A444" s="195"/>
      <c r="B444" s="195"/>
      <c r="F444" s="197"/>
      <c r="G444" s="197"/>
      <c r="H444" s="197"/>
      <c r="I444" s="197"/>
      <c r="J444" s="197"/>
      <c r="K444" s="197"/>
    </row>
    <row r="445" spans="1:11">
      <c r="A445" s="195"/>
      <c r="B445" s="195"/>
      <c r="F445" s="197"/>
      <c r="G445" s="197"/>
      <c r="H445" s="197"/>
      <c r="I445" s="197"/>
      <c r="J445" s="197"/>
      <c r="K445" s="197"/>
    </row>
    <row r="446" spans="1:11">
      <c r="A446" s="195"/>
      <c r="B446" s="195"/>
      <c r="F446" s="197"/>
      <c r="G446" s="197"/>
      <c r="H446" s="197"/>
      <c r="I446" s="197"/>
      <c r="J446" s="197"/>
      <c r="K446" s="197"/>
    </row>
    <row r="447" spans="1:11">
      <c r="A447" s="195"/>
      <c r="B447" s="195"/>
      <c r="F447" s="197"/>
      <c r="G447" s="197"/>
      <c r="H447" s="197"/>
      <c r="I447" s="197"/>
      <c r="J447" s="197"/>
      <c r="K447" s="197"/>
    </row>
    <row r="448" spans="1:11">
      <c r="A448" s="195"/>
      <c r="B448" s="195"/>
      <c r="F448" s="197"/>
      <c r="G448" s="197"/>
      <c r="H448" s="197"/>
      <c r="I448" s="197"/>
      <c r="J448" s="197"/>
      <c r="K448" s="197"/>
    </row>
    <row r="449" spans="1:11">
      <c r="A449" s="195"/>
      <c r="B449" s="195"/>
      <c r="F449" s="197"/>
      <c r="G449" s="197"/>
      <c r="H449" s="197"/>
      <c r="I449" s="197"/>
      <c r="J449" s="197"/>
      <c r="K449" s="197"/>
    </row>
    <row r="450" spans="1:11">
      <c r="A450" s="195"/>
      <c r="B450" s="195"/>
      <c r="F450" s="197"/>
      <c r="G450" s="197"/>
      <c r="H450" s="197"/>
      <c r="I450" s="197"/>
      <c r="J450" s="197"/>
      <c r="K450" s="197"/>
    </row>
    <row r="451" spans="1:11">
      <c r="A451" s="195"/>
      <c r="B451" s="195"/>
      <c r="F451" s="197"/>
      <c r="G451" s="197"/>
      <c r="H451" s="197"/>
      <c r="I451" s="197"/>
      <c r="J451" s="197"/>
      <c r="K451" s="197"/>
    </row>
    <row r="452" spans="1:11">
      <c r="A452" s="195"/>
      <c r="B452" s="195"/>
      <c r="F452" s="197"/>
      <c r="G452" s="197"/>
      <c r="H452" s="197"/>
      <c r="I452" s="197"/>
      <c r="J452" s="197"/>
      <c r="K452" s="197"/>
    </row>
    <row r="453" spans="1:11">
      <c r="A453" s="195"/>
      <c r="B453" s="195"/>
      <c r="F453" s="197"/>
      <c r="G453" s="197"/>
      <c r="H453" s="197"/>
      <c r="I453" s="197"/>
      <c r="J453" s="197"/>
      <c r="K453" s="197"/>
    </row>
    <row r="454" spans="1:11">
      <c r="A454" s="195"/>
      <c r="B454" s="195"/>
      <c r="F454" s="197"/>
      <c r="G454" s="197"/>
      <c r="H454" s="197"/>
      <c r="I454" s="197"/>
      <c r="J454" s="197"/>
      <c r="K454" s="197"/>
    </row>
    <row r="455" spans="1:11">
      <c r="A455" s="195"/>
      <c r="B455" s="195"/>
      <c r="F455" s="197"/>
      <c r="G455" s="197"/>
      <c r="H455" s="197"/>
      <c r="I455" s="197"/>
      <c r="J455" s="197"/>
      <c r="K455" s="197"/>
    </row>
    <row r="456" spans="1:11">
      <c r="A456" s="195"/>
      <c r="B456" s="195"/>
      <c r="F456" s="197"/>
      <c r="G456" s="197"/>
      <c r="H456" s="197"/>
      <c r="I456" s="197"/>
      <c r="J456" s="197"/>
      <c r="K456" s="197"/>
    </row>
    <row r="457" spans="1:11">
      <c r="A457" s="195"/>
      <c r="B457" s="195"/>
      <c r="F457" s="197"/>
      <c r="G457" s="197"/>
      <c r="H457" s="197"/>
      <c r="I457" s="197"/>
      <c r="J457" s="197"/>
      <c r="K457" s="197"/>
    </row>
    <row r="458" spans="1:11">
      <c r="A458" s="195"/>
      <c r="B458" s="195"/>
      <c r="F458" s="197"/>
      <c r="G458" s="197"/>
      <c r="H458" s="197"/>
      <c r="I458" s="197"/>
      <c r="J458" s="197"/>
      <c r="K458" s="197"/>
    </row>
    <row r="459" spans="1:11">
      <c r="A459" s="195"/>
      <c r="B459" s="195"/>
      <c r="F459" s="197"/>
      <c r="G459" s="197"/>
      <c r="H459" s="197"/>
      <c r="I459" s="197"/>
      <c r="J459" s="197"/>
      <c r="K459" s="197"/>
    </row>
    <row r="460" spans="1:11">
      <c r="A460" s="195"/>
      <c r="B460" s="195"/>
      <c r="F460" s="197"/>
      <c r="G460" s="197"/>
      <c r="H460" s="197"/>
      <c r="I460" s="197"/>
      <c r="J460" s="197"/>
      <c r="K460" s="197"/>
    </row>
    <row r="461" spans="1:11">
      <c r="A461" s="195"/>
      <c r="B461" s="195"/>
      <c r="F461" s="197"/>
      <c r="G461" s="197"/>
      <c r="H461" s="197"/>
      <c r="I461" s="197"/>
      <c r="J461" s="197"/>
      <c r="K461" s="197"/>
    </row>
    <row r="462" spans="1:11">
      <c r="A462" s="195"/>
      <c r="B462" s="195"/>
      <c r="F462" s="197"/>
      <c r="G462" s="197"/>
      <c r="H462" s="197"/>
      <c r="I462" s="197"/>
      <c r="J462" s="197"/>
      <c r="K462" s="197"/>
    </row>
    <row r="463" spans="1:11">
      <c r="A463" s="195"/>
      <c r="B463" s="195"/>
      <c r="F463" s="197"/>
      <c r="G463" s="197"/>
      <c r="H463" s="197"/>
      <c r="I463" s="197"/>
      <c r="J463" s="197"/>
      <c r="K463" s="197"/>
    </row>
    <row r="464" spans="1:11">
      <c r="A464" s="195"/>
      <c r="B464" s="195"/>
      <c r="F464" s="197"/>
      <c r="G464" s="197"/>
      <c r="H464" s="197"/>
      <c r="I464" s="197"/>
      <c r="J464" s="197"/>
      <c r="K464" s="197"/>
    </row>
    <row r="465" spans="1:11">
      <c r="A465" s="195"/>
      <c r="B465" s="195"/>
      <c r="F465" s="197"/>
      <c r="G465" s="197"/>
      <c r="H465" s="197"/>
      <c r="I465" s="197"/>
      <c r="J465" s="197"/>
      <c r="K465" s="197"/>
    </row>
    <row r="466" spans="1:11">
      <c r="A466" s="195"/>
      <c r="B466" s="195"/>
      <c r="F466" s="197"/>
      <c r="G466" s="197"/>
      <c r="H466" s="197"/>
      <c r="I466" s="197"/>
      <c r="J466" s="197"/>
      <c r="K466" s="197"/>
    </row>
    <row r="467" spans="1:11">
      <c r="A467" s="195"/>
      <c r="B467" s="195"/>
      <c r="F467" s="197"/>
      <c r="G467" s="197"/>
      <c r="H467" s="197"/>
      <c r="I467" s="197"/>
      <c r="J467" s="197"/>
      <c r="K467" s="197"/>
    </row>
    <row r="468" spans="1:11">
      <c r="A468" s="195"/>
      <c r="B468" s="195"/>
      <c r="F468" s="197"/>
      <c r="G468" s="197"/>
      <c r="H468" s="197"/>
      <c r="I468" s="197"/>
      <c r="J468" s="197"/>
      <c r="K468" s="197"/>
    </row>
    <row r="469" spans="1:11">
      <c r="A469" s="195"/>
      <c r="B469" s="195"/>
      <c r="F469" s="197"/>
      <c r="G469" s="197"/>
      <c r="H469" s="197"/>
      <c r="I469" s="197"/>
      <c r="J469" s="197"/>
      <c r="K469" s="197"/>
    </row>
    <row r="470" spans="1:11">
      <c r="A470" s="195"/>
      <c r="B470" s="195"/>
      <c r="F470" s="197"/>
      <c r="G470" s="197"/>
      <c r="H470" s="197"/>
      <c r="I470" s="197"/>
      <c r="J470" s="197"/>
      <c r="K470" s="197"/>
    </row>
    <row r="471" spans="1:11">
      <c r="A471" s="195"/>
      <c r="B471" s="195"/>
      <c r="F471" s="197"/>
      <c r="G471" s="197"/>
      <c r="H471" s="197"/>
      <c r="I471" s="197"/>
      <c r="J471" s="197"/>
      <c r="K471" s="197"/>
    </row>
    <row r="472" spans="1:11">
      <c r="A472" s="195"/>
      <c r="B472" s="195"/>
      <c r="F472" s="197"/>
      <c r="G472" s="197"/>
      <c r="H472" s="197"/>
      <c r="I472" s="197"/>
      <c r="J472" s="197"/>
      <c r="K472" s="197"/>
    </row>
    <row r="473" spans="1:11">
      <c r="A473" s="195"/>
      <c r="B473" s="195"/>
      <c r="F473" s="197"/>
      <c r="G473" s="197"/>
      <c r="H473" s="197"/>
      <c r="I473" s="197"/>
      <c r="J473" s="197"/>
      <c r="K473" s="197"/>
    </row>
    <row r="474" spans="1:11">
      <c r="A474" s="195"/>
      <c r="B474" s="195"/>
      <c r="F474" s="197"/>
      <c r="G474" s="197"/>
      <c r="H474" s="197"/>
      <c r="I474" s="197"/>
      <c r="J474" s="197"/>
      <c r="K474" s="197"/>
    </row>
    <row r="475" spans="1:11">
      <c r="A475" s="195"/>
      <c r="B475" s="195"/>
      <c r="F475" s="197"/>
      <c r="G475" s="197"/>
      <c r="H475" s="197"/>
      <c r="I475" s="197"/>
      <c r="J475" s="197"/>
      <c r="K475" s="197"/>
    </row>
    <row r="476" spans="1:11">
      <c r="A476" s="195"/>
      <c r="B476" s="195"/>
      <c r="F476" s="197"/>
      <c r="G476" s="197"/>
      <c r="H476" s="197"/>
      <c r="I476" s="197"/>
      <c r="J476" s="197"/>
      <c r="K476" s="197"/>
    </row>
    <row r="477" spans="1:11">
      <c r="A477" s="195"/>
      <c r="B477" s="195"/>
      <c r="F477" s="197"/>
      <c r="G477" s="197"/>
      <c r="H477" s="197"/>
      <c r="I477" s="197"/>
      <c r="J477" s="197"/>
      <c r="K477" s="197"/>
    </row>
    <row r="478" spans="1:11">
      <c r="A478" s="195"/>
      <c r="B478" s="195"/>
      <c r="F478" s="197"/>
      <c r="G478" s="197"/>
      <c r="H478" s="197"/>
      <c r="I478" s="197"/>
      <c r="J478" s="197"/>
      <c r="K478" s="197"/>
    </row>
    <row r="479" spans="1:11">
      <c r="A479" s="195"/>
      <c r="B479" s="195"/>
      <c r="F479" s="197"/>
      <c r="G479" s="197"/>
      <c r="H479" s="197"/>
      <c r="I479" s="197"/>
      <c r="J479" s="197"/>
      <c r="K479" s="197"/>
    </row>
    <row r="480" spans="1:11">
      <c r="A480" s="195"/>
      <c r="B480" s="195"/>
      <c r="F480" s="197"/>
      <c r="G480" s="197"/>
      <c r="H480" s="197"/>
      <c r="I480" s="197"/>
      <c r="J480" s="197"/>
      <c r="K480" s="197"/>
    </row>
    <row r="481" spans="1:11">
      <c r="A481" s="195"/>
      <c r="B481" s="195"/>
      <c r="F481" s="197"/>
      <c r="G481" s="197"/>
      <c r="H481" s="197"/>
      <c r="I481" s="197"/>
      <c r="J481" s="197"/>
      <c r="K481" s="197"/>
    </row>
    <row r="482" spans="1:11">
      <c r="A482" s="195"/>
      <c r="B482" s="195"/>
      <c r="F482" s="197"/>
      <c r="G482" s="197"/>
      <c r="H482" s="197"/>
      <c r="I482" s="197"/>
      <c r="J482" s="197"/>
      <c r="K482" s="197"/>
    </row>
    <row r="483" spans="1:11">
      <c r="A483" s="195"/>
      <c r="B483" s="195"/>
      <c r="F483" s="197"/>
      <c r="G483" s="197"/>
      <c r="H483" s="197"/>
      <c r="I483" s="197"/>
      <c r="J483" s="197"/>
      <c r="K483" s="197"/>
    </row>
    <row r="484" spans="1:11">
      <c r="A484" s="195"/>
      <c r="B484" s="195"/>
      <c r="F484" s="197"/>
      <c r="G484" s="197"/>
      <c r="H484" s="197"/>
      <c r="I484" s="197"/>
      <c r="J484" s="197"/>
      <c r="K484" s="197"/>
    </row>
    <row r="485" spans="1:11">
      <c r="A485" s="195"/>
      <c r="B485" s="195"/>
      <c r="F485" s="197"/>
      <c r="G485" s="197"/>
      <c r="H485" s="197"/>
      <c r="I485" s="197"/>
      <c r="J485" s="197"/>
      <c r="K485" s="197"/>
    </row>
    <row r="486" spans="1:11">
      <c r="A486" s="195"/>
      <c r="B486" s="195"/>
      <c r="F486" s="197"/>
      <c r="G486" s="197"/>
      <c r="H486" s="197"/>
      <c r="I486" s="197"/>
      <c r="J486" s="197"/>
      <c r="K486" s="197"/>
    </row>
    <row r="487" spans="1:11">
      <c r="A487" s="195"/>
      <c r="B487" s="195"/>
      <c r="F487" s="197"/>
      <c r="G487" s="197"/>
      <c r="H487" s="197"/>
      <c r="I487" s="197"/>
      <c r="J487" s="197"/>
      <c r="K487" s="197"/>
    </row>
    <row r="488" spans="1:11">
      <c r="A488" s="195"/>
      <c r="B488" s="195"/>
      <c r="F488" s="197"/>
      <c r="G488" s="197"/>
      <c r="H488" s="197"/>
      <c r="I488" s="197"/>
      <c r="J488" s="197"/>
      <c r="K488" s="197"/>
    </row>
    <row r="489" spans="1:11">
      <c r="A489" s="195"/>
      <c r="B489" s="195"/>
      <c r="F489" s="197"/>
      <c r="G489" s="197"/>
      <c r="H489" s="197"/>
      <c r="I489" s="197"/>
      <c r="J489" s="197"/>
      <c r="K489" s="197"/>
    </row>
    <row r="490" spans="1:11">
      <c r="A490" s="195"/>
      <c r="B490" s="195"/>
      <c r="F490" s="197"/>
      <c r="G490" s="197"/>
      <c r="H490" s="197"/>
      <c r="I490" s="197"/>
      <c r="J490" s="197"/>
      <c r="K490" s="197"/>
    </row>
    <row r="491" spans="1:11">
      <c r="A491" s="195"/>
      <c r="B491" s="195"/>
      <c r="F491" s="197"/>
      <c r="G491" s="197"/>
      <c r="H491" s="197"/>
      <c r="I491" s="197"/>
      <c r="J491" s="197"/>
      <c r="K491" s="197"/>
    </row>
    <row r="492" spans="1:11">
      <c r="A492" s="195"/>
      <c r="B492" s="195"/>
      <c r="F492" s="197"/>
      <c r="G492" s="197"/>
      <c r="H492" s="197"/>
      <c r="I492" s="197"/>
      <c r="J492" s="197"/>
      <c r="K492" s="197"/>
    </row>
    <row r="493" spans="1:11">
      <c r="A493" s="195"/>
      <c r="B493" s="195"/>
      <c r="F493" s="197"/>
      <c r="G493" s="197"/>
      <c r="H493" s="197"/>
      <c r="I493" s="197"/>
      <c r="J493" s="197"/>
      <c r="K493" s="197"/>
    </row>
    <row r="494" spans="1:11">
      <c r="A494" s="195"/>
      <c r="B494" s="195"/>
      <c r="F494" s="197"/>
      <c r="G494" s="197"/>
      <c r="H494" s="197"/>
      <c r="I494" s="197"/>
      <c r="J494" s="197"/>
      <c r="K494" s="197"/>
    </row>
    <row r="495" spans="1:11">
      <c r="A495" s="195"/>
      <c r="B495" s="195"/>
      <c r="F495" s="197"/>
      <c r="G495" s="197"/>
      <c r="H495" s="197"/>
      <c r="I495" s="197"/>
      <c r="J495" s="197"/>
      <c r="K495" s="197"/>
    </row>
    <row r="496" spans="1:11">
      <c r="A496" s="195"/>
      <c r="B496" s="195"/>
      <c r="F496" s="197"/>
      <c r="G496" s="197"/>
      <c r="H496" s="197"/>
      <c r="I496" s="197"/>
      <c r="J496" s="197"/>
      <c r="K496" s="197"/>
    </row>
    <row r="497" spans="1:11">
      <c r="A497" s="195"/>
      <c r="B497" s="195"/>
      <c r="F497" s="197"/>
      <c r="G497" s="197"/>
      <c r="H497" s="197"/>
      <c r="I497" s="197"/>
      <c r="J497" s="197"/>
      <c r="K497" s="197"/>
    </row>
    <row r="498" spans="1:11">
      <c r="A498" s="195"/>
      <c r="B498" s="195"/>
      <c r="F498" s="197"/>
      <c r="G498" s="197"/>
      <c r="H498" s="197"/>
      <c r="I498" s="197"/>
      <c r="J498" s="197"/>
      <c r="K498" s="197"/>
    </row>
    <row r="499" spans="1:11">
      <c r="A499" s="195"/>
      <c r="B499" s="195"/>
      <c r="F499" s="197"/>
      <c r="G499" s="197"/>
      <c r="H499" s="197"/>
      <c r="I499" s="197"/>
      <c r="J499" s="197"/>
      <c r="K499" s="197"/>
    </row>
    <row r="500" spans="1:11">
      <c r="A500" s="195"/>
      <c r="B500" s="195"/>
      <c r="F500" s="197"/>
      <c r="G500" s="197"/>
      <c r="H500" s="197"/>
      <c r="I500" s="197"/>
      <c r="J500" s="197"/>
      <c r="K500" s="197"/>
    </row>
    <row r="501" spans="1:11">
      <c r="A501" s="195"/>
      <c r="B501" s="195"/>
      <c r="F501" s="197"/>
      <c r="G501" s="197"/>
      <c r="H501" s="197"/>
      <c r="I501" s="197"/>
      <c r="J501" s="197"/>
      <c r="K501" s="197"/>
    </row>
    <row r="502" spans="1:11">
      <c r="A502" s="195"/>
      <c r="B502" s="195"/>
      <c r="F502" s="197"/>
      <c r="G502" s="197"/>
      <c r="H502" s="197"/>
      <c r="I502" s="197"/>
      <c r="J502" s="197"/>
      <c r="K502" s="197"/>
    </row>
    <row r="503" spans="1:11">
      <c r="A503" s="195"/>
      <c r="B503" s="195"/>
      <c r="F503" s="197"/>
      <c r="G503" s="197"/>
      <c r="H503" s="197"/>
      <c r="I503" s="197"/>
      <c r="J503" s="197"/>
      <c r="K503" s="197"/>
    </row>
    <row r="504" spans="1:11">
      <c r="A504" s="195"/>
      <c r="B504" s="195"/>
      <c r="F504" s="197"/>
      <c r="G504" s="197"/>
      <c r="H504" s="197"/>
      <c r="I504" s="197"/>
      <c r="J504" s="197"/>
      <c r="K504" s="197"/>
    </row>
    <row r="505" spans="1:11">
      <c r="A505" s="195"/>
      <c r="B505" s="195"/>
      <c r="F505" s="197"/>
      <c r="G505" s="197"/>
      <c r="H505" s="197"/>
      <c r="I505" s="197"/>
      <c r="J505" s="197"/>
      <c r="K505" s="197"/>
    </row>
    <row r="506" spans="1:11">
      <c r="A506" s="195"/>
      <c r="B506" s="195"/>
      <c r="F506" s="197"/>
      <c r="G506" s="197"/>
      <c r="H506" s="197"/>
      <c r="I506" s="197"/>
      <c r="J506" s="197"/>
      <c r="K506" s="197"/>
    </row>
    <row r="507" spans="1:11">
      <c r="A507" s="195"/>
      <c r="B507" s="195"/>
      <c r="F507" s="197"/>
      <c r="G507" s="197"/>
      <c r="H507" s="197"/>
      <c r="I507" s="197"/>
      <c r="J507" s="197"/>
      <c r="K507" s="197"/>
    </row>
    <row r="508" spans="1:11">
      <c r="A508" s="195"/>
      <c r="B508" s="195"/>
      <c r="F508" s="197"/>
      <c r="G508" s="197"/>
      <c r="H508" s="197"/>
      <c r="I508" s="197"/>
      <c r="J508" s="197"/>
      <c r="K508" s="197"/>
    </row>
    <row r="509" spans="1:11">
      <c r="A509" s="195"/>
      <c r="B509" s="195"/>
      <c r="F509" s="197"/>
      <c r="G509" s="197"/>
      <c r="H509" s="197"/>
      <c r="I509" s="197"/>
      <c r="J509" s="197"/>
      <c r="K509" s="197"/>
    </row>
    <row r="510" spans="1:11">
      <c r="A510" s="195"/>
      <c r="B510" s="195"/>
      <c r="F510" s="197"/>
      <c r="G510" s="197"/>
      <c r="H510" s="197"/>
      <c r="I510" s="197"/>
      <c r="J510" s="197"/>
      <c r="K510" s="197"/>
    </row>
    <row r="511" spans="1:11">
      <c r="A511" s="195"/>
      <c r="B511" s="195"/>
      <c r="F511" s="197"/>
      <c r="G511" s="197"/>
      <c r="H511" s="197"/>
      <c r="I511" s="197"/>
      <c r="J511" s="197"/>
      <c r="K511" s="197"/>
    </row>
    <row r="512" spans="1:11">
      <c r="A512" s="195"/>
      <c r="B512" s="195"/>
      <c r="F512" s="197"/>
      <c r="G512" s="197"/>
      <c r="H512" s="197"/>
      <c r="I512" s="197"/>
      <c r="J512" s="197"/>
      <c r="K512" s="197"/>
    </row>
    <row r="513" spans="1:11">
      <c r="A513" s="195"/>
      <c r="B513" s="195"/>
      <c r="F513" s="197"/>
      <c r="G513" s="197"/>
      <c r="H513" s="197"/>
      <c r="I513" s="197"/>
      <c r="J513" s="197"/>
      <c r="K513" s="197"/>
    </row>
    <row r="514" spans="1:11">
      <c r="A514" s="195"/>
      <c r="B514" s="195"/>
      <c r="F514" s="197"/>
      <c r="G514" s="197"/>
      <c r="H514" s="197"/>
      <c r="I514" s="197"/>
      <c r="J514" s="197"/>
      <c r="K514" s="197"/>
    </row>
    <row r="515" spans="1:11">
      <c r="A515" s="195"/>
      <c r="B515" s="195"/>
      <c r="F515" s="197"/>
      <c r="G515" s="197"/>
      <c r="H515" s="197"/>
      <c r="I515" s="197"/>
      <c r="J515" s="197"/>
      <c r="K515" s="197"/>
    </row>
    <row r="516" spans="1:11">
      <c r="A516" s="195"/>
      <c r="B516" s="195"/>
      <c r="F516" s="197"/>
      <c r="G516" s="197"/>
      <c r="H516" s="197"/>
      <c r="I516" s="197"/>
      <c r="J516" s="197"/>
      <c r="K516" s="197"/>
    </row>
    <row r="517" spans="1:11">
      <c r="A517" s="195"/>
      <c r="B517" s="195"/>
      <c r="F517" s="197"/>
      <c r="G517" s="197"/>
      <c r="H517" s="197"/>
      <c r="I517" s="197"/>
      <c r="J517" s="197"/>
      <c r="K517" s="197"/>
    </row>
    <row r="518" spans="1:11">
      <c r="A518" s="195"/>
      <c r="B518" s="195"/>
      <c r="F518" s="197"/>
      <c r="G518" s="197"/>
      <c r="H518" s="197"/>
      <c r="I518" s="197"/>
      <c r="J518" s="197"/>
      <c r="K518" s="197"/>
    </row>
    <row r="519" spans="1:11">
      <c r="A519" s="195"/>
      <c r="B519" s="195"/>
      <c r="F519" s="197"/>
      <c r="G519" s="197"/>
      <c r="H519" s="197"/>
      <c r="I519" s="197"/>
      <c r="J519" s="197"/>
      <c r="K519" s="197"/>
    </row>
    <row r="520" spans="1:11">
      <c r="A520" s="195"/>
      <c r="B520" s="195"/>
      <c r="F520" s="197"/>
      <c r="G520" s="197"/>
      <c r="H520" s="197"/>
      <c r="I520" s="197"/>
      <c r="J520" s="197"/>
      <c r="K520" s="197"/>
    </row>
    <row r="521" spans="1:11">
      <c r="A521" s="195"/>
      <c r="B521" s="195"/>
      <c r="F521" s="197"/>
      <c r="G521" s="197"/>
      <c r="H521" s="197"/>
      <c r="I521" s="197"/>
      <c r="J521" s="197"/>
      <c r="K521" s="197"/>
    </row>
    <row r="522" spans="1:11">
      <c r="A522" s="195"/>
      <c r="B522" s="195"/>
      <c r="F522" s="197"/>
      <c r="G522" s="197"/>
      <c r="H522" s="197"/>
      <c r="I522" s="197"/>
      <c r="J522" s="197"/>
      <c r="K522" s="197"/>
    </row>
    <row r="523" spans="1:11">
      <c r="A523" s="195"/>
      <c r="B523" s="195"/>
      <c r="F523" s="197"/>
      <c r="G523" s="197"/>
      <c r="H523" s="197"/>
      <c r="I523" s="197"/>
      <c r="J523" s="197"/>
      <c r="K523" s="197"/>
    </row>
    <row r="524" spans="1:11">
      <c r="A524" s="195"/>
      <c r="B524" s="195"/>
      <c r="F524" s="197"/>
      <c r="G524" s="197"/>
      <c r="H524" s="197"/>
      <c r="I524" s="197"/>
      <c r="J524" s="197"/>
      <c r="K524" s="197"/>
    </row>
    <row r="525" spans="1:11">
      <c r="A525" s="195"/>
      <c r="B525" s="195"/>
      <c r="F525" s="197"/>
      <c r="G525" s="197"/>
      <c r="H525" s="197"/>
      <c r="I525" s="197"/>
      <c r="J525" s="197"/>
      <c r="K525" s="197"/>
    </row>
    <row r="526" spans="1:11">
      <c r="A526" s="195"/>
      <c r="B526" s="195"/>
      <c r="F526" s="197"/>
      <c r="G526" s="197"/>
      <c r="H526" s="197"/>
      <c r="I526" s="197"/>
      <c r="J526" s="197"/>
      <c r="K526" s="197"/>
    </row>
    <row r="527" spans="1:11">
      <c r="A527" s="195"/>
      <c r="B527" s="195"/>
      <c r="F527" s="197"/>
      <c r="G527" s="197"/>
      <c r="H527" s="197"/>
      <c r="I527" s="197"/>
      <c r="J527" s="197"/>
      <c r="K527" s="197"/>
    </row>
    <row r="528" spans="1:11">
      <c r="A528" s="195"/>
      <c r="B528" s="195"/>
      <c r="F528" s="197"/>
      <c r="G528" s="197"/>
      <c r="H528" s="197"/>
      <c r="I528" s="197"/>
      <c r="J528" s="197"/>
      <c r="K528" s="197"/>
    </row>
    <row r="529" spans="1:11">
      <c r="A529" s="195"/>
      <c r="B529" s="195"/>
      <c r="F529" s="197"/>
      <c r="G529" s="197"/>
      <c r="H529" s="197"/>
      <c r="I529" s="197"/>
      <c r="J529" s="197"/>
      <c r="K529" s="197"/>
    </row>
    <row r="530" spans="1:11">
      <c r="A530" s="195"/>
      <c r="B530" s="195"/>
      <c r="F530" s="197"/>
      <c r="G530" s="197"/>
      <c r="H530" s="197"/>
      <c r="I530" s="197"/>
      <c r="J530" s="197"/>
      <c r="K530" s="197"/>
    </row>
    <row r="531" spans="1:11">
      <c r="A531" s="195"/>
      <c r="B531" s="195"/>
      <c r="F531" s="197"/>
      <c r="G531" s="197"/>
      <c r="H531" s="197"/>
      <c r="I531" s="197"/>
      <c r="J531" s="197"/>
      <c r="K531" s="197"/>
    </row>
    <row r="532" spans="1:11">
      <c r="A532" s="195"/>
      <c r="B532" s="195"/>
      <c r="F532" s="197"/>
      <c r="G532" s="197"/>
      <c r="H532" s="197"/>
      <c r="I532" s="197"/>
      <c r="J532" s="197"/>
      <c r="K532" s="197"/>
    </row>
    <row r="533" spans="1:11">
      <c r="A533" s="195"/>
      <c r="B533" s="195"/>
      <c r="F533" s="197"/>
      <c r="G533" s="197"/>
      <c r="H533" s="197"/>
      <c r="I533" s="197"/>
      <c r="J533" s="197"/>
      <c r="K533" s="197"/>
    </row>
    <row r="534" spans="1:11">
      <c r="A534" s="195"/>
      <c r="B534" s="195"/>
      <c r="F534" s="197"/>
      <c r="G534" s="197"/>
      <c r="H534" s="197"/>
      <c r="I534" s="197"/>
      <c r="J534" s="197"/>
      <c r="K534" s="197"/>
    </row>
    <row r="535" spans="1:11">
      <c r="A535" s="195"/>
      <c r="B535" s="195"/>
      <c r="F535" s="197"/>
      <c r="G535" s="197"/>
      <c r="H535" s="197"/>
      <c r="I535" s="197"/>
      <c r="J535" s="197"/>
      <c r="K535" s="197"/>
    </row>
    <row r="536" spans="1:11">
      <c r="A536" s="195"/>
      <c r="B536" s="195"/>
      <c r="F536" s="197"/>
      <c r="G536" s="197"/>
      <c r="H536" s="197"/>
      <c r="I536" s="197"/>
      <c r="J536" s="197"/>
      <c r="K536" s="197"/>
    </row>
    <row r="537" spans="1:11">
      <c r="A537" s="195"/>
      <c r="B537" s="195"/>
      <c r="F537" s="197"/>
      <c r="G537" s="197"/>
      <c r="H537" s="197"/>
      <c r="I537" s="197"/>
      <c r="J537" s="197"/>
      <c r="K537" s="197"/>
    </row>
    <row r="538" spans="1:11">
      <c r="A538" s="195"/>
      <c r="B538" s="195"/>
      <c r="F538" s="197"/>
      <c r="G538" s="197"/>
      <c r="H538" s="197"/>
      <c r="I538" s="197"/>
      <c r="J538" s="197"/>
      <c r="K538" s="197"/>
    </row>
    <row r="539" spans="1:11">
      <c r="A539" s="195"/>
      <c r="B539" s="195"/>
      <c r="F539" s="197"/>
      <c r="G539" s="197"/>
      <c r="H539" s="197"/>
      <c r="I539" s="197"/>
      <c r="J539" s="197"/>
      <c r="K539" s="197"/>
    </row>
    <row r="540" spans="1:11">
      <c r="A540" s="195"/>
      <c r="B540" s="195"/>
      <c r="F540" s="197"/>
      <c r="G540" s="197"/>
      <c r="H540" s="197"/>
      <c r="I540" s="197"/>
      <c r="J540" s="197"/>
      <c r="K540" s="197"/>
    </row>
    <row r="541" spans="1:11">
      <c r="A541" s="195"/>
      <c r="B541" s="195"/>
      <c r="F541" s="197"/>
      <c r="G541" s="197"/>
      <c r="H541" s="197"/>
      <c r="I541" s="197"/>
      <c r="J541" s="197"/>
      <c r="K541" s="197"/>
    </row>
    <row r="542" spans="1:11">
      <c r="A542" s="195"/>
      <c r="B542" s="195"/>
      <c r="F542" s="197"/>
      <c r="G542" s="197"/>
      <c r="H542" s="197"/>
      <c r="I542" s="197"/>
      <c r="J542" s="197"/>
      <c r="K542" s="197"/>
    </row>
    <row r="543" spans="1:11">
      <c r="A543" s="195"/>
      <c r="B543" s="195"/>
      <c r="F543" s="197"/>
      <c r="G543" s="197"/>
      <c r="H543" s="197"/>
      <c r="I543" s="197"/>
      <c r="J543" s="197"/>
      <c r="K543" s="197"/>
    </row>
    <row r="544" spans="1:11">
      <c r="A544" s="195"/>
      <c r="B544" s="195"/>
      <c r="F544" s="197"/>
      <c r="G544" s="197"/>
      <c r="H544" s="197"/>
      <c r="I544" s="197"/>
      <c r="J544" s="197"/>
      <c r="K544" s="197"/>
    </row>
    <row r="545" spans="1:11">
      <c r="A545" s="195"/>
      <c r="B545" s="195"/>
      <c r="F545" s="197"/>
      <c r="G545" s="197"/>
      <c r="H545" s="197"/>
      <c r="I545" s="197"/>
      <c r="J545" s="197"/>
      <c r="K545" s="197"/>
    </row>
    <row r="546" spans="1:11">
      <c r="A546" s="195"/>
      <c r="B546" s="195"/>
      <c r="F546" s="197"/>
      <c r="G546" s="197"/>
      <c r="H546" s="197"/>
      <c r="I546" s="197"/>
      <c r="J546" s="197"/>
      <c r="K546" s="197"/>
    </row>
    <row r="547" spans="1:11">
      <c r="A547" s="195"/>
      <c r="B547" s="195"/>
      <c r="F547" s="197"/>
      <c r="G547" s="197"/>
      <c r="H547" s="197"/>
      <c r="I547" s="197"/>
      <c r="J547" s="197"/>
      <c r="K547" s="197"/>
    </row>
    <row r="548" spans="1:11">
      <c r="A548" s="195"/>
      <c r="B548" s="195"/>
      <c r="F548" s="197"/>
      <c r="G548" s="197"/>
      <c r="H548" s="197"/>
      <c r="I548" s="197"/>
      <c r="J548" s="197"/>
      <c r="K548" s="197"/>
    </row>
    <row r="549" spans="1:11">
      <c r="A549" s="195"/>
      <c r="B549" s="195"/>
      <c r="F549" s="197"/>
      <c r="G549" s="197"/>
      <c r="H549" s="197"/>
      <c r="I549" s="197"/>
      <c r="J549" s="197"/>
      <c r="K549" s="197"/>
    </row>
    <row r="550" spans="1:11">
      <c r="A550" s="195"/>
      <c r="B550" s="195"/>
      <c r="F550" s="197"/>
      <c r="G550" s="197"/>
      <c r="H550" s="197"/>
      <c r="I550" s="197"/>
      <c r="J550" s="197"/>
      <c r="K550" s="197"/>
    </row>
    <row r="551" spans="1:11">
      <c r="A551" s="195"/>
      <c r="B551" s="195"/>
      <c r="F551" s="197"/>
      <c r="G551" s="197"/>
      <c r="H551" s="197"/>
      <c r="I551" s="197"/>
      <c r="J551" s="197"/>
      <c r="K551" s="197"/>
    </row>
    <row r="552" spans="1:11">
      <c r="A552" s="195"/>
      <c r="B552" s="195"/>
      <c r="F552" s="197"/>
      <c r="G552" s="197"/>
      <c r="H552" s="197"/>
      <c r="I552" s="197"/>
      <c r="J552" s="197"/>
      <c r="K552" s="197"/>
    </row>
    <row r="553" spans="1:11">
      <c r="A553" s="195"/>
      <c r="B553" s="195"/>
      <c r="F553" s="197"/>
      <c r="G553" s="197"/>
      <c r="H553" s="197"/>
      <c r="I553" s="197"/>
      <c r="J553" s="197"/>
      <c r="K553" s="197"/>
    </row>
    <row r="554" spans="1:11">
      <c r="A554" s="195"/>
      <c r="B554" s="195"/>
      <c r="F554" s="197"/>
      <c r="G554" s="197"/>
      <c r="H554" s="197"/>
      <c r="I554" s="197"/>
      <c r="J554" s="197"/>
      <c r="K554" s="197"/>
    </row>
    <row r="555" spans="1:11">
      <c r="A555" s="195"/>
      <c r="B555" s="195"/>
      <c r="F555" s="197"/>
      <c r="G555" s="197"/>
      <c r="H555" s="197"/>
      <c r="I555" s="197"/>
      <c r="J555" s="197"/>
      <c r="K555" s="197"/>
    </row>
    <row r="556" spans="1:11">
      <c r="A556" s="195"/>
      <c r="B556" s="195"/>
      <c r="F556" s="197"/>
      <c r="G556" s="197"/>
      <c r="H556" s="197"/>
      <c r="I556" s="197"/>
      <c r="J556" s="197"/>
      <c r="K556" s="197"/>
    </row>
    <row r="557" spans="1:11">
      <c r="A557" s="195"/>
      <c r="B557" s="195"/>
      <c r="F557" s="197"/>
      <c r="G557" s="197"/>
      <c r="H557" s="197"/>
      <c r="I557" s="197"/>
      <c r="J557" s="197"/>
      <c r="K557" s="197"/>
    </row>
    <row r="558" spans="1:11">
      <c r="A558" s="195"/>
      <c r="B558" s="195"/>
      <c r="F558" s="197"/>
      <c r="G558" s="197"/>
      <c r="H558" s="197"/>
      <c r="I558" s="197"/>
      <c r="J558" s="197"/>
      <c r="K558" s="197"/>
    </row>
    <row r="559" spans="1:11">
      <c r="A559" s="195"/>
      <c r="B559" s="195"/>
      <c r="F559" s="197"/>
      <c r="G559" s="197"/>
      <c r="H559" s="197"/>
      <c r="I559" s="197"/>
      <c r="J559" s="197"/>
      <c r="K559" s="197"/>
    </row>
    <row r="560" spans="1:11">
      <c r="A560" s="195"/>
      <c r="B560" s="195"/>
      <c r="F560" s="197"/>
      <c r="G560" s="197"/>
      <c r="H560" s="197"/>
      <c r="I560" s="197"/>
      <c r="J560" s="197"/>
      <c r="K560" s="197"/>
    </row>
    <row r="561" spans="1:11">
      <c r="A561" s="195"/>
      <c r="B561" s="195"/>
      <c r="F561" s="197"/>
      <c r="G561" s="197"/>
      <c r="H561" s="197"/>
      <c r="I561" s="197"/>
      <c r="J561" s="197"/>
      <c r="K561" s="197"/>
    </row>
    <row r="562" spans="1:11">
      <c r="A562" s="195"/>
      <c r="B562" s="195"/>
      <c r="F562" s="197"/>
      <c r="G562" s="197"/>
      <c r="H562" s="197"/>
      <c r="I562" s="197"/>
      <c r="J562" s="197"/>
      <c r="K562" s="197"/>
    </row>
    <row r="563" spans="1:11">
      <c r="A563" s="195"/>
      <c r="B563" s="195"/>
      <c r="F563" s="197"/>
      <c r="G563" s="197"/>
      <c r="H563" s="197"/>
      <c r="I563" s="197"/>
      <c r="J563" s="197"/>
      <c r="K563" s="197"/>
    </row>
    <row r="564" spans="1:11">
      <c r="A564" s="195"/>
      <c r="B564" s="195"/>
      <c r="F564" s="197"/>
      <c r="G564" s="197"/>
      <c r="H564" s="197"/>
      <c r="I564" s="197"/>
      <c r="J564" s="197"/>
      <c r="K564" s="197"/>
    </row>
    <row r="565" spans="1:11">
      <c r="A565" s="195"/>
      <c r="B565" s="195"/>
      <c r="F565" s="197"/>
      <c r="G565" s="197"/>
      <c r="H565" s="197"/>
      <c r="I565" s="197"/>
      <c r="J565" s="197"/>
      <c r="K565" s="197"/>
    </row>
    <row r="566" spans="1:11">
      <c r="A566" s="195"/>
      <c r="B566" s="195"/>
      <c r="F566" s="197"/>
      <c r="G566" s="197"/>
      <c r="H566" s="197"/>
      <c r="I566" s="197"/>
      <c r="J566" s="197"/>
      <c r="K566" s="197"/>
    </row>
    <row r="567" spans="1:11">
      <c r="A567" s="195"/>
      <c r="B567" s="195"/>
      <c r="F567" s="197"/>
      <c r="G567" s="197"/>
      <c r="H567" s="197"/>
      <c r="I567" s="197"/>
      <c r="J567" s="197"/>
      <c r="K567" s="197"/>
    </row>
    <row r="568" spans="1:11">
      <c r="A568" s="195"/>
      <c r="B568" s="195"/>
      <c r="F568" s="197"/>
      <c r="G568" s="197"/>
      <c r="H568" s="197"/>
      <c r="I568" s="197"/>
      <c r="J568" s="197"/>
      <c r="K568" s="197"/>
    </row>
    <row r="569" spans="1:11">
      <c r="A569" s="195"/>
      <c r="B569" s="195"/>
      <c r="F569" s="197"/>
      <c r="G569" s="197"/>
      <c r="H569" s="197"/>
      <c r="I569" s="197"/>
      <c r="J569" s="197"/>
      <c r="K569" s="197"/>
    </row>
    <row r="570" spans="1:11">
      <c r="A570" s="195"/>
      <c r="B570" s="195"/>
      <c r="F570" s="197"/>
      <c r="G570" s="197"/>
      <c r="H570" s="197"/>
      <c r="I570" s="197"/>
      <c r="J570" s="197"/>
      <c r="K570" s="197"/>
    </row>
    <row r="571" spans="1:11">
      <c r="A571" s="195"/>
      <c r="B571" s="195"/>
      <c r="F571" s="197"/>
      <c r="G571" s="197"/>
      <c r="H571" s="197"/>
      <c r="I571" s="197"/>
      <c r="J571" s="197"/>
      <c r="K571" s="197"/>
    </row>
    <row r="572" spans="1:11">
      <c r="A572" s="195"/>
      <c r="B572" s="195"/>
      <c r="F572" s="197"/>
      <c r="G572" s="197"/>
      <c r="H572" s="197"/>
      <c r="I572" s="197"/>
      <c r="J572" s="197"/>
      <c r="K572" s="197"/>
    </row>
    <row r="573" spans="1:11">
      <c r="A573" s="195"/>
      <c r="B573" s="195"/>
      <c r="F573" s="197"/>
      <c r="G573" s="197"/>
      <c r="H573" s="197"/>
      <c r="I573" s="197"/>
      <c r="J573" s="197"/>
      <c r="K573" s="197"/>
    </row>
    <row r="574" spans="1:11">
      <c r="A574" s="195"/>
      <c r="B574" s="195"/>
      <c r="F574" s="197"/>
      <c r="G574" s="197"/>
      <c r="H574" s="197"/>
      <c r="I574" s="197"/>
      <c r="J574" s="197"/>
      <c r="K574" s="197"/>
    </row>
    <row r="575" spans="1:11">
      <c r="A575" s="195"/>
      <c r="B575" s="195"/>
      <c r="F575" s="197"/>
      <c r="G575" s="197"/>
      <c r="H575" s="197"/>
      <c r="I575" s="197"/>
      <c r="J575" s="197"/>
      <c r="K575" s="197"/>
    </row>
    <row r="576" spans="1:11">
      <c r="A576" s="195"/>
      <c r="B576" s="195"/>
      <c r="F576" s="197"/>
      <c r="G576" s="197"/>
      <c r="H576" s="197"/>
      <c r="I576" s="197"/>
      <c r="J576" s="197"/>
      <c r="K576" s="197"/>
    </row>
    <row r="577" spans="1:11">
      <c r="A577" s="195"/>
      <c r="B577" s="195"/>
      <c r="F577" s="197"/>
      <c r="G577" s="197"/>
      <c r="H577" s="197"/>
      <c r="I577" s="197"/>
      <c r="J577" s="197"/>
      <c r="K577" s="197"/>
    </row>
    <row r="578" spans="1:11">
      <c r="A578" s="195"/>
      <c r="B578" s="195"/>
      <c r="F578" s="197"/>
      <c r="G578" s="197"/>
      <c r="H578" s="197"/>
      <c r="I578" s="197"/>
      <c r="J578" s="197"/>
      <c r="K578" s="197"/>
    </row>
    <row r="579" spans="1:11">
      <c r="A579" s="195"/>
      <c r="B579" s="195"/>
      <c r="F579" s="197"/>
      <c r="G579" s="197"/>
      <c r="H579" s="197"/>
      <c r="I579" s="197"/>
      <c r="J579" s="197"/>
      <c r="K579" s="197"/>
    </row>
    <row r="580" spans="1:11">
      <c r="A580" s="195"/>
      <c r="B580" s="195"/>
      <c r="F580" s="197"/>
      <c r="G580" s="197"/>
      <c r="H580" s="197"/>
      <c r="I580" s="197"/>
      <c r="J580" s="197"/>
      <c r="K580" s="197"/>
    </row>
    <row r="581" spans="1:11">
      <c r="A581" s="195"/>
      <c r="B581" s="195"/>
      <c r="F581" s="197"/>
      <c r="G581" s="197"/>
      <c r="H581" s="197"/>
      <c r="I581" s="197"/>
      <c r="J581" s="197"/>
      <c r="K581" s="197"/>
    </row>
    <row r="582" spans="1:11">
      <c r="A582" s="195"/>
      <c r="B582" s="195"/>
      <c r="F582" s="197"/>
      <c r="G582" s="197"/>
      <c r="H582" s="197"/>
      <c r="I582" s="197"/>
      <c r="J582" s="197"/>
      <c r="K582" s="197"/>
    </row>
    <row r="583" spans="1:11">
      <c r="A583" s="195"/>
      <c r="B583" s="195"/>
      <c r="F583" s="197"/>
      <c r="G583" s="197"/>
      <c r="H583" s="197"/>
      <c r="I583" s="197"/>
      <c r="J583" s="197"/>
      <c r="K583" s="197"/>
    </row>
    <row r="584" spans="1:11">
      <c r="A584" s="195"/>
      <c r="B584" s="195"/>
      <c r="F584" s="197"/>
      <c r="G584" s="197"/>
      <c r="H584" s="197"/>
      <c r="I584" s="197"/>
      <c r="J584" s="197"/>
      <c r="K584" s="197"/>
    </row>
    <row r="585" spans="1:11">
      <c r="A585" s="195"/>
      <c r="B585" s="195"/>
      <c r="F585" s="197"/>
      <c r="G585" s="197"/>
      <c r="H585" s="197"/>
      <c r="I585" s="197"/>
      <c r="J585" s="197"/>
      <c r="K585" s="197"/>
    </row>
    <row r="586" spans="1:11">
      <c r="A586" s="195"/>
      <c r="B586" s="195"/>
      <c r="F586" s="197"/>
      <c r="G586" s="197"/>
      <c r="H586" s="197"/>
      <c r="I586" s="197"/>
      <c r="J586" s="197"/>
      <c r="K586" s="197"/>
    </row>
    <row r="587" spans="1:11">
      <c r="A587" s="195"/>
      <c r="B587" s="195"/>
      <c r="F587" s="197"/>
      <c r="G587" s="197"/>
      <c r="H587" s="197"/>
      <c r="I587" s="197"/>
      <c r="J587" s="197"/>
      <c r="K587" s="197"/>
    </row>
    <row r="588" spans="1:11">
      <c r="A588" s="195"/>
      <c r="B588" s="195"/>
      <c r="F588" s="197"/>
      <c r="G588" s="197"/>
      <c r="H588" s="197"/>
      <c r="I588" s="197"/>
      <c r="J588" s="197"/>
      <c r="K588" s="197"/>
    </row>
    <row r="589" spans="1:11">
      <c r="A589" s="195"/>
      <c r="B589" s="195"/>
      <c r="F589" s="197"/>
      <c r="G589" s="197"/>
      <c r="H589" s="197"/>
      <c r="I589" s="197"/>
      <c r="J589" s="197"/>
      <c r="K589" s="197"/>
    </row>
    <row r="590" spans="1:11">
      <c r="A590" s="195"/>
      <c r="B590" s="195"/>
      <c r="F590" s="197"/>
      <c r="G590" s="197"/>
      <c r="H590" s="197"/>
      <c r="I590" s="197"/>
      <c r="J590" s="197"/>
      <c r="K590" s="197"/>
    </row>
    <row r="591" spans="1:11">
      <c r="A591" s="195"/>
      <c r="B591" s="195"/>
      <c r="F591" s="197"/>
      <c r="G591" s="197"/>
      <c r="H591" s="197"/>
      <c r="I591" s="197"/>
      <c r="J591" s="197"/>
      <c r="K591" s="197"/>
    </row>
    <row r="592" spans="1:11">
      <c r="A592" s="195"/>
      <c r="B592" s="195"/>
      <c r="F592" s="197"/>
      <c r="G592" s="197"/>
      <c r="H592" s="197"/>
      <c r="I592" s="197"/>
      <c r="J592" s="197"/>
      <c r="K592" s="197"/>
    </row>
    <row r="593" spans="1:11">
      <c r="A593" s="195"/>
      <c r="B593" s="195"/>
      <c r="F593" s="197"/>
      <c r="G593" s="197"/>
      <c r="H593" s="197"/>
      <c r="I593" s="197"/>
      <c r="J593" s="197"/>
      <c r="K593" s="197"/>
    </row>
    <row r="594" spans="1:11">
      <c r="A594" s="195"/>
      <c r="B594" s="195"/>
      <c r="F594" s="197"/>
      <c r="G594" s="197"/>
      <c r="H594" s="197"/>
      <c r="I594" s="197"/>
      <c r="J594" s="197"/>
      <c r="K594" s="197"/>
    </row>
    <row r="595" spans="1:11">
      <c r="A595" s="195"/>
      <c r="B595" s="195"/>
      <c r="F595" s="197"/>
      <c r="G595" s="197"/>
      <c r="H595" s="197"/>
      <c r="I595" s="197"/>
      <c r="J595" s="197"/>
      <c r="K595" s="197"/>
    </row>
    <row r="596" spans="1:11">
      <c r="A596" s="195"/>
      <c r="B596" s="195"/>
      <c r="F596" s="197"/>
      <c r="G596" s="197"/>
      <c r="H596" s="197"/>
      <c r="I596" s="197"/>
      <c r="J596" s="197"/>
      <c r="K596" s="197"/>
    </row>
    <row r="597" spans="1:11">
      <c r="A597" s="195"/>
      <c r="B597" s="195"/>
      <c r="F597" s="197"/>
      <c r="G597" s="197"/>
      <c r="H597" s="197"/>
      <c r="I597" s="197"/>
      <c r="J597" s="197"/>
      <c r="K597" s="197"/>
    </row>
    <row r="598" spans="1:11">
      <c r="A598" s="195"/>
      <c r="B598" s="195"/>
      <c r="F598" s="197"/>
      <c r="G598" s="197"/>
      <c r="H598" s="197"/>
      <c r="I598" s="197"/>
      <c r="J598" s="197"/>
      <c r="K598" s="197"/>
    </row>
    <row r="599" spans="1:11">
      <c r="A599" s="195"/>
      <c r="B599" s="195"/>
      <c r="F599" s="197"/>
      <c r="G599" s="197"/>
      <c r="H599" s="197"/>
      <c r="I599" s="197"/>
      <c r="J599" s="197"/>
      <c r="K599" s="197"/>
    </row>
    <row r="600" spans="1:11">
      <c r="A600" s="195"/>
      <c r="B600" s="195"/>
      <c r="F600" s="197"/>
      <c r="G600" s="197"/>
      <c r="H600" s="197"/>
      <c r="I600" s="197"/>
      <c r="J600" s="197"/>
      <c r="K600" s="197"/>
    </row>
    <row r="601" spans="1:11">
      <c r="A601" s="195"/>
      <c r="B601" s="195"/>
      <c r="F601" s="197"/>
      <c r="G601" s="197"/>
      <c r="H601" s="197"/>
      <c r="I601" s="197"/>
      <c r="J601" s="197"/>
      <c r="K601" s="197"/>
    </row>
    <row r="602" spans="1:11">
      <c r="A602" s="195"/>
      <c r="B602" s="195"/>
      <c r="F602" s="197"/>
      <c r="G602" s="197"/>
      <c r="H602" s="197"/>
      <c r="I602" s="197"/>
      <c r="J602" s="197"/>
      <c r="K602" s="197"/>
    </row>
    <row r="603" spans="1:11">
      <c r="A603" s="195"/>
      <c r="B603" s="195"/>
      <c r="F603" s="197"/>
      <c r="G603" s="197"/>
      <c r="H603" s="197"/>
      <c r="I603" s="197"/>
      <c r="J603" s="197"/>
      <c r="K603" s="197"/>
    </row>
    <row r="604" spans="1:11">
      <c r="A604" s="195"/>
      <c r="B604" s="195"/>
      <c r="F604" s="197"/>
      <c r="G604" s="197"/>
      <c r="H604" s="197"/>
      <c r="I604" s="197"/>
      <c r="J604" s="197"/>
      <c r="K604" s="197"/>
    </row>
    <row r="605" spans="1:11">
      <c r="A605" s="195"/>
      <c r="B605" s="195"/>
      <c r="F605" s="197"/>
      <c r="G605" s="197"/>
      <c r="H605" s="197"/>
      <c r="I605" s="197"/>
      <c r="J605" s="197"/>
      <c r="K605" s="197"/>
    </row>
    <row r="606" spans="1:11">
      <c r="A606" s="195"/>
      <c r="B606" s="195"/>
      <c r="F606" s="197"/>
      <c r="G606" s="197"/>
      <c r="H606" s="197"/>
      <c r="I606" s="197"/>
      <c r="J606" s="197"/>
      <c r="K606" s="197"/>
    </row>
    <row r="607" spans="1:11">
      <c r="A607" s="195"/>
      <c r="B607" s="195"/>
      <c r="F607" s="197"/>
      <c r="G607" s="197"/>
      <c r="H607" s="197"/>
      <c r="I607" s="197"/>
      <c r="J607" s="197"/>
      <c r="K607" s="197"/>
    </row>
    <row r="608" spans="1:11">
      <c r="A608" s="195"/>
      <c r="B608" s="195"/>
      <c r="F608" s="197"/>
      <c r="G608" s="197"/>
      <c r="H608" s="197"/>
      <c r="I608" s="197"/>
      <c r="J608" s="197"/>
      <c r="K608" s="197"/>
    </row>
    <row r="609" spans="1:11">
      <c r="A609" s="195"/>
      <c r="B609" s="195"/>
      <c r="F609" s="197"/>
      <c r="G609" s="197"/>
      <c r="H609" s="197"/>
      <c r="I609" s="197"/>
      <c r="J609" s="197"/>
      <c r="K609" s="197"/>
    </row>
    <row r="610" spans="1:11">
      <c r="A610" s="195"/>
      <c r="B610" s="195"/>
      <c r="F610" s="197"/>
      <c r="G610" s="197"/>
      <c r="H610" s="197"/>
      <c r="I610" s="197"/>
      <c r="J610" s="197"/>
      <c r="K610" s="197"/>
    </row>
    <row r="611" spans="1:11">
      <c r="A611" s="195"/>
      <c r="B611" s="195"/>
      <c r="F611" s="197"/>
      <c r="G611" s="197"/>
      <c r="H611" s="197"/>
      <c r="I611" s="197"/>
      <c r="J611" s="197"/>
      <c r="K611" s="197"/>
    </row>
    <row r="612" spans="1:11">
      <c r="A612" s="195"/>
      <c r="B612" s="195"/>
      <c r="F612" s="197"/>
      <c r="G612" s="197"/>
      <c r="H612" s="197"/>
      <c r="I612" s="197"/>
      <c r="J612" s="197"/>
      <c r="K612" s="197"/>
    </row>
    <row r="613" spans="1:11">
      <c r="A613" s="195"/>
      <c r="B613" s="195"/>
      <c r="F613" s="197"/>
      <c r="G613" s="197"/>
      <c r="H613" s="197"/>
      <c r="I613" s="197"/>
      <c r="J613" s="197"/>
      <c r="K613" s="197"/>
    </row>
    <row r="614" spans="1:11">
      <c r="A614" s="195"/>
      <c r="B614" s="195"/>
      <c r="F614" s="197"/>
      <c r="G614" s="197"/>
      <c r="H614" s="197"/>
      <c r="I614" s="197"/>
      <c r="J614" s="197"/>
      <c r="K614" s="197"/>
    </row>
    <row r="615" spans="1:11">
      <c r="A615" s="195"/>
      <c r="B615" s="195"/>
      <c r="F615" s="197"/>
      <c r="G615" s="197"/>
      <c r="H615" s="197"/>
      <c r="I615" s="197"/>
      <c r="J615" s="197"/>
      <c r="K615" s="197"/>
    </row>
    <row r="616" spans="1:11">
      <c r="A616" s="195"/>
      <c r="B616" s="195"/>
      <c r="F616" s="197"/>
      <c r="G616" s="197"/>
      <c r="H616" s="197"/>
      <c r="I616" s="197"/>
      <c r="J616" s="197"/>
      <c r="K616" s="197"/>
    </row>
    <row r="617" spans="1:11">
      <c r="A617" s="195"/>
      <c r="B617" s="195"/>
      <c r="F617" s="197"/>
      <c r="G617" s="197"/>
      <c r="H617" s="197"/>
      <c r="I617" s="197"/>
      <c r="J617" s="197"/>
      <c r="K617" s="197"/>
    </row>
    <row r="618" spans="1:11">
      <c r="A618" s="195"/>
      <c r="B618" s="195"/>
      <c r="F618" s="197"/>
      <c r="G618" s="197"/>
      <c r="H618" s="197"/>
      <c r="I618" s="197"/>
      <c r="J618" s="197"/>
      <c r="K618" s="197"/>
    </row>
    <row r="619" spans="1:11">
      <c r="A619" s="195"/>
      <c r="B619" s="195"/>
      <c r="F619" s="197"/>
      <c r="G619" s="197"/>
      <c r="H619" s="197"/>
      <c r="I619" s="197"/>
      <c r="J619" s="197"/>
      <c r="K619" s="197"/>
    </row>
    <row r="620" spans="1:11">
      <c r="A620" s="195"/>
      <c r="B620" s="195"/>
      <c r="F620" s="197"/>
      <c r="G620" s="197"/>
      <c r="H620" s="197"/>
      <c r="I620" s="197"/>
      <c r="J620" s="197"/>
      <c r="K620" s="197"/>
    </row>
    <row r="621" spans="1:11">
      <c r="A621" s="195"/>
      <c r="B621" s="195"/>
      <c r="F621" s="197"/>
      <c r="G621" s="197"/>
      <c r="H621" s="197"/>
      <c r="I621" s="197"/>
      <c r="J621" s="197"/>
      <c r="K621" s="197"/>
    </row>
    <row r="622" spans="1:11">
      <c r="A622" s="195"/>
      <c r="B622" s="195"/>
      <c r="F622" s="197"/>
      <c r="G622" s="197"/>
      <c r="H622" s="197"/>
      <c r="I622" s="197"/>
      <c r="J622" s="197"/>
      <c r="K622" s="197"/>
    </row>
    <row r="623" spans="1:11">
      <c r="A623" s="195"/>
      <c r="B623" s="195"/>
      <c r="F623" s="197"/>
      <c r="G623" s="197"/>
      <c r="H623" s="197"/>
      <c r="I623" s="197"/>
      <c r="J623" s="197"/>
      <c r="K623" s="197"/>
    </row>
    <row r="624" spans="1:11">
      <c r="A624" s="195"/>
      <c r="B624" s="195"/>
      <c r="F624" s="197"/>
      <c r="G624" s="197"/>
      <c r="H624" s="197"/>
      <c r="I624" s="197"/>
      <c r="J624" s="197"/>
      <c r="K624" s="197"/>
    </row>
    <row r="625" spans="1:11">
      <c r="A625" s="195"/>
      <c r="B625" s="195"/>
      <c r="F625" s="197"/>
      <c r="G625" s="197"/>
      <c r="H625" s="197"/>
      <c r="I625" s="197"/>
      <c r="J625" s="197"/>
      <c r="K625" s="197"/>
    </row>
    <row r="626" spans="1:11">
      <c r="A626" s="195"/>
      <c r="B626" s="195"/>
      <c r="F626" s="197"/>
      <c r="G626" s="197"/>
      <c r="H626" s="197"/>
      <c r="I626" s="197"/>
      <c r="J626" s="197"/>
      <c r="K626" s="197"/>
    </row>
    <row r="627" spans="1:11">
      <c r="A627" s="195"/>
      <c r="B627" s="195"/>
      <c r="F627" s="197"/>
      <c r="G627" s="197"/>
      <c r="H627" s="197"/>
      <c r="I627" s="197"/>
      <c r="J627" s="197"/>
      <c r="K627" s="197"/>
    </row>
    <row r="628" spans="1:11">
      <c r="A628" s="195"/>
      <c r="B628" s="195"/>
      <c r="F628" s="197"/>
      <c r="G628" s="197"/>
      <c r="H628" s="197"/>
      <c r="I628" s="197"/>
      <c r="J628" s="197"/>
      <c r="K628" s="197"/>
    </row>
    <row r="629" spans="1:11">
      <c r="A629" s="195"/>
      <c r="B629" s="195"/>
      <c r="F629" s="197"/>
      <c r="G629" s="197"/>
      <c r="H629" s="197"/>
      <c r="I629" s="197"/>
      <c r="J629" s="197"/>
      <c r="K629" s="197"/>
    </row>
    <row r="630" spans="1:11">
      <c r="A630" s="195"/>
      <c r="B630" s="195"/>
      <c r="F630" s="197"/>
      <c r="G630" s="197"/>
      <c r="H630" s="197"/>
      <c r="I630" s="197"/>
      <c r="J630" s="197"/>
      <c r="K630" s="197"/>
    </row>
    <row r="631" spans="1:11">
      <c r="A631" s="195"/>
      <c r="B631" s="195"/>
      <c r="F631" s="197"/>
      <c r="G631" s="197"/>
      <c r="H631" s="197"/>
      <c r="I631" s="197"/>
      <c r="J631" s="197"/>
      <c r="K631" s="197"/>
    </row>
    <row r="632" spans="1:11">
      <c r="A632" s="195"/>
      <c r="B632" s="195"/>
      <c r="F632" s="197"/>
      <c r="G632" s="197"/>
      <c r="H632" s="197"/>
      <c r="I632" s="197"/>
      <c r="J632" s="197"/>
      <c r="K632" s="197"/>
    </row>
    <row r="633" spans="1:11">
      <c r="A633" s="195"/>
      <c r="B633" s="195"/>
      <c r="F633" s="197"/>
      <c r="G633" s="197"/>
      <c r="H633" s="197"/>
      <c r="I633" s="197"/>
      <c r="J633" s="197"/>
      <c r="K633" s="197"/>
    </row>
    <row r="634" spans="1:11">
      <c r="A634" s="195"/>
      <c r="B634" s="195"/>
      <c r="F634" s="197"/>
      <c r="G634" s="197"/>
      <c r="H634" s="197"/>
      <c r="I634" s="197"/>
      <c r="J634" s="197"/>
      <c r="K634" s="197"/>
    </row>
    <row r="635" spans="1:11">
      <c r="A635" s="195"/>
      <c r="B635" s="195"/>
      <c r="F635" s="197"/>
      <c r="G635" s="197"/>
      <c r="H635" s="197"/>
      <c r="I635" s="197"/>
      <c r="J635" s="197"/>
      <c r="K635" s="197"/>
    </row>
    <row r="636" spans="1:11">
      <c r="A636" s="195"/>
      <c r="B636" s="195"/>
      <c r="F636" s="197"/>
      <c r="G636" s="197"/>
      <c r="H636" s="197"/>
      <c r="I636" s="197"/>
      <c r="J636" s="197"/>
      <c r="K636" s="197"/>
    </row>
    <row r="637" spans="1:11">
      <c r="A637" s="195"/>
      <c r="B637" s="195"/>
      <c r="F637" s="197"/>
      <c r="G637" s="197"/>
      <c r="H637" s="197"/>
      <c r="I637" s="197"/>
      <c r="J637" s="197"/>
      <c r="K637" s="197"/>
    </row>
    <row r="638" spans="1:11">
      <c r="A638" s="195"/>
      <c r="B638" s="195"/>
      <c r="F638" s="197"/>
      <c r="G638" s="197"/>
      <c r="H638" s="197"/>
      <c r="I638" s="197"/>
      <c r="J638" s="197"/>
      <c r="K638" s="197"/>
    </row>
    <row r="639" spans="1:11">
      <c r="A639" s="195"/>
      <c r="B639" s="195"/>
      <c r="F639" s="197"/>
      <c r="G639" s="197"/>
      <c r="H639" s="197"/>
      <c r="I639" s="197"/>
      <c r="J639" s="197"/>
      <c r="K639" s="197"/>
    </row>
    <row r="640" spans="1:11">
      <c r="A640" s="195"/>
      <c r="B640" s="195"/>
      <c r="F640" s="197"/>
      <c r="G640" s="197"/>
      <c r="H640" s="197"/>
      <c r="I640" s="197"/>
      <c r="J640" s="197"/>
      <c r="K640" s="197"/>
    </row>
    <row r="641" spans="1:11">
      <c r="A641" s="195"/>
      <c r="B641" s="195"/>
      <c r="F641" s="197"/>
      <c r="G641" s="197"/>
      <c r="H641" s="197"/>
      <c r="I641" s="197"/>
      <c r="J641" s="197"/>
      <c r="K641" s="197"/>
    </row>
    <row r="642" spans="1:11">
      <c r="A642" s="195"/>
      <c r="B642" s="195"/>
      <c r="F642" s="197"/>
      <c r="G642" s="197"/>
      <c r="H642" s="197"/>
      <c r="I642" s="197"/>
      <c r="J642" s="197"/>
      <c r="K642" s="197"/>
    </row>
    <row r="643" spans="1:11">
      <c r="A643" s="195"/>
      <c r="B643" s="195"/>
      <c r="F643" s="197"/>
      <c r="G643" s="197"/>
      <c r="H643" s="197"/>
      <c r="I643" s="197"/>
      <c r="J643" s="197"/>
      <c r="K643" s="197"/>
    </row>
    <row r="644" spans="1:11">
      <c r="A644" s="195"/>
      <c r="B644" s="195"/>
      <c r="F644" s="197"/>
      <c r="G644" s="197"/>
      <c r="H644" s="197"/>
      <c r="I644" s="197"/>
      <c r="J644" s="197"/>
      <c r="K644" s="197"/>
    </row>
    <row r="645" spans="1:11">
      <c r="A645" s="195"/>
      <c r="B645" s="195"/>
      <c r="F645" s="197"/>
      <c r="G645" s="197"/>
      <c r="H645" s="197"/>
      <c r="I645" s="197"/>
      <c r="J645" s="197"/>
      <c r="K645" s="197"/>
    </row>
    <row r="646" spans="1:11">
      <c r="A646" s="195"/>
      <c r="B646" s="195"/>
      <c r="F646" s="197"/>
      <c r="G646" s="197"/>
      <c r="H646" s="197"/>
      <c r="I646" s="197"/>
      <c r="J646" s="197"/>
      <c r="K646" s="197"/>
    </row>
    <row r="647" spans="1:11">
      <c r="A647" s="195"/>
      <c r="B647" s="195"/>
      <c r="F647" s="197"/>
      <c r="G647" s="197"/>
      <c r="H647" s="197"/>
      <c r="I647" s="197"/>
      <c r="J647" s="197"/>
      <c r="K647" s="197"/>
    </row>
    <row r="648" spans="1:11">
      <c r="A648" s="195"/>
      <c r="B648" s="195"/>
      <c r="F648" s="197"/>
      <c r="G648" s="197"/>
      <c r="H648" s="197"/>
      <c r="I648" s="197"/>
      <c r="J648" s="197"/>
      <c r="K648" s="197"/>
    </row>
    <row r="649" spans="1:11">
      <c r="A649" s="195"/>
      <c r="B649" s="195"/>
      <c r="F649" s="197"/>
      <c r="G649" s="197"/>
      <c r="H649" s="197"/>
      <c r="I649" s="197"/>
      <c r="J649" s="197"/>
      <c r="K649" s="197"/>
    </row>
    <row r="650" spans="1:11">
      <c r="A650" s="195"/>
      <c r="B650" s="195"/>
      <c r="F650" s="197"/>
      <c r="G650" s="197"/>
      <c r="H650" s="197"/>
      <c r="I650" s="197"/>
      <c r="J650" s="197"/>
      <c r="K650" s="197"/>
    </row>
    <row r="651" spans="1:11">
      <c r="A651" s="195"/>
      <c r="B651" s="195"/>
      <c r="F651" s="197"/>
      <c r="G651" s="197"/>
      <c r="H651" s="197"/>
      <c r="I651" s="197"/>
      <c r="J651" s="197"/>
      <c r="K651" s="197"/>
    </row>
    <row r="652" spans="1:11">
      <c r="A652" s="195"/>
      <c r="B652" s="195"/>
      <c r="F652" s="197"/>
      <c r="G652" s="197"/>
      <c r="H652" s="197"/>
      <c r="I652" s="197"/>
      <c r="J652" s="197"/>
      <c r="K652" s="197"/>
    </row>
    <row r="653" spans="1:11">
      <c r="A653" s="195"/>
      <c r="B653" s="195"/>
      <c r="F653" s="197"/>
      <c r="G653" s="197"/>
      <c r="H653" s="197"/>
      <c r="I653" s="197"/>
      <c r="J653" s="197"/>
      <c r="K653" s="197"/>
    </row>
    <row r="654" spans="1:11">
      <c r="A654" s="195"/>
      <c r="B654" s="195"/>
      <c r="F654" s="197"/>
      <c r="G654" s="197"/>
      <c r="H654" s="197"/>
      <c r="I654" s="197"/>
      <c r="J654" s="197"/>
      <c r="K654" s="197"/>
    </row>
    <row r="655" spans="1:11">
      <c r="A655" s="195"/>
      <c r="B655" s="195"/>
      <c r="F655" s="197"/>
      <c r="G655" s="197"/>
      <c r="H655" s="197"/>
      <c r="I655" s="197"/>
      <c r="J655" s="197"/>
      <c r="K655" s="197"/>
    </row>
    <row r="656" spans="1:11">
      <c r="A656" s="195"/>
      <c r="B656" s="195"/>
      <c r="F656" s="197"/>
      <c r="G656" s="197"/>
      <c r="H656" s="197"/>
      <c r="I656" s="197"/>
      <c r="J656" s="197"/>
      <c r="K656" s="197"/>
    </row>
    <row r="657" spans="1:11">
      <c r="A657" s="195"/>
      <c r="B657" s="195"/>
      <c r="F657" s="197"/>
      <c r="G657" s="197"/>
      <c r="H657" s="197"/>
      <c r="I657" s="197"/>
      <c r="J657" s="197"/>
      <c r="K657" s="197"/>
    </row>
    <row r="658" spans="1:11">
      <c r="A658" s="195"/>
      <c r="B658" s="195"/>
      <c r="F658" s="197"/>
      <c r="G658" s="197"/>
      <c r="H658" s="197"/>
      <c r="I658" s="197"/>
      <c r="J658" s="197"/>
      <c r="K658" s="197"/>
    </row>
    <row r="659" spans="1:11">
      <c r="A659" s="195"/>
      <c r="B659" s="195"/>
      <c r="F659" s="197"/>
      <c r="G659" s="197"/>
      <c r="H659" s="197"/>
      <c r="I659" s="197"/>
      <c r="J659" s="197"/>
      <c r="K659" s="197"/>
    </row>
    <row r="660" spans="1:11">
      <c r="A660" s="195"/>
      <c r="B660" s="195"/>
      <c r="F660" s="197"/>
      <c r="G660" s="197"/>
      <c r="H660" s="197"/>
      <c r="I660" s="197"/>
      <c r="J660" s="197"/>
      <c r="K660" s="197"/>
    </row>
    <row r="661" spans="1:11">
      <c r="A661" s="195"/>
      <c r="B661" s="195"/>
      <c r="F661" s="197"/>
      <c r="G661" s="197"/>
      <c r="H661" s="197"/>
      <c r="I661" s="197"/>
      <c r="J661" s="197"/>
      <c r="K661" s="197"/>
    </row>
    <row r="662" spans="1:11">
      <c r="A662" s="195"/>
      <c r="B662" s="195"/>
      <c r="F662" s="197"/>
      <c r="G662" s="197"/>
      <c r="H662" s="197"/>
      <c r="I662" s="197"/>
      <c r="J662" s="197"/>
      <c r="K662" s="197"/>
    </row>
    <row r="663" spans="1:11">
      <c r="A663" s="195"/>
      <c r="B663" s="195"/>
      <c r="F663" s="197"/>
      <c r="G663" s="197"/>
      <c r="H663" s="197"/>
      <c r="I663" s="197"/>
      <c r="J663" s="197"/>
      <c r="K663" s="197"/>
    </row>
    <row r="664" spans="1:11">
      <c r="A664" s="195"/>
      <c r="B664" s="195"/>
      <c r="F664" s="197"/>
      <c r="G664" s="197"/>
      <c r="H664" s="197"/>
      <c r="I664" s="197"/>
      <c r="J664" s="197"/>
      <c r="K664" s="197"/>
    </row>
    <row r="665" spans="1:11">
      <c r="A665" s="195"/>
      <c r="B665" s="195"/>
      <c r="F665" s="197"/>
      <c r="G665" s="197"/>
      <c r="H665" s="197"/>
      <c r="I665" s="197"/>
      <c r="J665" s="197"/>
      <c r="K665" s="197"/>
    </row>
    <row r="666" spans="1:11">
      <c r="A666" s="195"/>
      <c r="B666" s="195"/>
      <c r="F666" s="197"/>
      <c r="G666" s="197"/>
      <c r="H666" s="197"/>
      <c r="I666" s="197"/>
      <c r="J666" s="197"/>
      <c r="K666" s="197"/>
    </row>
    <row r="667" spans="1:11">
      <c r="A667" s="195"/>
      <c r="B667" s="195"/>
      <c r="F667" s="197"/>
      <c r="G667" s="197"/>
      <c r="H667" s="197"/>
      <c r="I667" s="197"/>
      <c r="J667" s="197"/>
      <c r="K667" s="197"/>
    </row>
    <row r="668" spans="1:11">
      <c r="A668" s="195"/>
      <c r="B668" s="195"/>
      <c r="F668" s="197"/>
      <c r="G668" s="197"/>
      <c r="H668" s="197"/>
      <c r="I668" s="197"/>
      <c r="J668" s="197"/>
      <c r="K668" s="197"/>
    </row>
    <row r="669" spans="1:11">
      <c r="A669" s="195"/>
      <c r="B669" s="195"/>
      <c r="F669" s="197"/>
      <c r="G669" s="197"/>
      <c r="H669" s="197"/>
      <c r="I669" s="197"/>
      <c r="J669" s="197"/>
      <c r="K669" s="197"/>
    </row>
    <row r="670" spans="1:11">
      <c r="A670" s="195"/>
      <c r="B670" s="195"/>
      <c r="F670" s="197"/>
      <c r="G670" s="197"/>
      <c r="H670" s="197"/>
      <c r="I670" s="197"/>
      <c r="J670" s="197"/>
      <c r="K670" s="197"/>
    </row>
    <row r="671" spans="1:11">
      <c r="A671" s="195"/>
      <c r="B671" s="195"/>
      <c r="F671" s="197"/>
      <c r="G671" s="197"/>
      <c r="H671" s="197"/>
      <c r="I671" s="197"/>
      <c r="J671" s="197"/>
      <c r="K671" s="197"/>
    </row>
    <row r="672" spans="1:11">
      <c r="A672" s="195"/>
      <c r="B672" s="195"/>
      <c r="F672" s="197"/>
      <c r="G672" s="197"/>
      <c r="H672" s="197"/>
      <c r="I672" s="197"/>
      <c r="J672" s="197"/>
      <c r="K672" s="197"/>
    </row>
    <row r="673" spans="1:11">
      <c r="A673" s="195"/>
      <c r="B673" s="195"/>
      <c r="F673" s="197"/>
      <c r="G673" s="197"/>
      <c r="H673" s="197"/>
      <c r="I673" s="197"/>
      <c r="J673" s="197"/>
      <c r="K673" s="197"/>
    </row>
    <row r="674" spans="1:11">
      <c r="A674" s="195"/>
      <c r="B674" s="195"/>
      <c r="F674" s="197"/>
      <c r="G674" s="197"/>
      <c r="H674" s="197"/>
      <c r="I674" s="197"/>
      <c r="J674" s="197"/>
      <c r="K674" s="197"/>
    </row>
    <row r="675" spans="1:11">
      <c r="A675" s="195"/>
      <c r="B675" s="195"/>
      <c r="F675" s="197"/>
      <c r="G675" s="197"/>
      <c r="H675" s="197"/>
      <c r="I675" s="197"/>
      <c r="J675" s="197"/>
      <c r="K675" s="197"/>
    </row>
    <row r="676" spans="1:11">
      <c r="A676" s="195"/>
      <c r="B676" s="195"/>
      <c r="F676" s="197"/>
      <c r="G676" s="197"/>
      <c r="H676" s="197"/>
      <c r="I676" s="197"/>
      <c r="J676" s="197"/>
      <c r="K676" s="197"/>
    </row>
    <row r="677" spans="1:11">
      <c r="A677" s="195"/>
      <c r="B677" s="195"/>
      <c r="F677" s="197"/>
      <c r="G677" s="197"/>
      <c r="H677" s="197"/>
      <c r="I677" s="197"/>
      <c r="J677" s="197"/>
      <c r="K677" s="197"/>
    </row>
    <row r="678" spans="1:11">
      <c r="A678" s="195"/>
      <c r="B678" s="195"/>
      <c r="F678" s="197"/>
      <c r="G678" s="197"/>
      <c r="H678" s="197"/>
      <c r="I678" s="197"/>
      <c r="J678" s="197"/>
      <c r="K678" s="197"/>
    </row>
    <row r="679" spans="1:11">
      <c r="A679" s="195"/>
      <c r="B679" s="195"/>
      <c r="F679" s="197"/>
      <c r="G679" s="197"/>
      <c r="H679" s="197"/>
      <c r="I679" s="197"/>
      <c r="J679" s="197"/>
      <c r="K679" s="197"/>
    </row>
    <row r="680" spans="1:11">
      <c r="A680" s="195"/>
      <c r="B680" s="195"/>
      <c r="F680" s="197"/>
      <c r="G680" s="197"/>
      <c r="H680" s="197"/>
      <c r="I680" s="197"/>
      <c r="J680" s="197"/>
      <c r="K680" s="197"/>
    </row>
    <row r="681" spans="1:11">
      <c r="A681" s="195"/>
      <c r="B681" s="195"/>
      <c r="F681" s="197"/>
      <c r="G681" s="197"/>
      <c r="H681" s="197"/>
      <c r="I681" s="197"/>
      <c r="J681" s="197"/>
      <c r="K681" s="197"/>
    </row>
    <row r="682" spans="1:11">
      <c r="A682" s="195"/>
      <c r="B682" s="195"/>
      <c r="F682" s="197"/>
      <c r="G682" s="197"/>
      <c r="H682" s="197"/>
      <c r="I682" s="197"/>
      <c r="J682" s="197"/>
      <c r="K682" s="197"/>
    </row>
    <row r="683" spans="1:11">
      <c r="A683" s="195"/>
      <c r="B683" s="195"/>
      <c r="F683" s="197"/>
      <c r="G683" s="197"/>
      <c r="H683" s="197"/>
      <c r="I683" s="197"/>
      <c r="J683" s="197"/>
      <c r="K683" s="197"/>
    </row>
    <row r="684" spans="1:11">
      <c r="A684" s="195"/>
      <c r="B684" s="195"/>
      <c r="F684" s="197"/>
      <c r="G684" s="197"/>
      <c r="H684" s="197"/>
      <c r="I684" s="197"/>
      <c r="J684" s="197"/>
      <c r="K684" s="197"/>
    </row>
    <row r="685" spans="1:11">
      <c r="A685" s="195"/>
      <c r="B685" s="195"/>
      <c r="F685" s="197"/>
      <c r="G685" s="197"/>
      <c r="H685" s="197"/>
      <c r="I685" s="197"/>
      <c r="J685" s="197"/>
      <c r="K685" s="197"/>
    </row>
    <row r="686" spans="1:11">
      <c r="A686" s="195"/>
      <c r="B686" s="195"/>
      <c r="F686" s="197"/>
      <c r="G686" s="197"/>
      <c r="H686" s="197"/>
      <c r="I686" s="197"/>
      <c r="J686" s="197"/>
      <c r="K686" s="197"/>
    </row>
    <row r="687" spans="1:11">
      <c r="A687" s="195"/>
      <c r="B687" s="195"/>
      <c r="F687" s="197"/>
      <c r="G687" s="197"/>
      <c r="H687" s="197"/>
      <c r="I687" s="197"/>
      <c r="J687" s="197"/>
      <c r="K687" s="197"/>
    </row>
    <row r="688" spans="1:11">
      <c r="A688" s="195"/>
      <c r="B688" s="195"/>
      <c r="F688" s="197"/>
      <c r="G688" s="197"/>
      <c r="H688" s="197"/>
      <c r="I688" s="197"/>
      <c r="J688" s="197"/>
      <c r="K688" s="197"/>
    </row>
    <row r="689" spans="1:11">
      <c r="A689" s="195"/>
      <c r="B689" s="195"/>
      <c r="F689" s="197"/>
      <c r="G689" s="197"/>
      <c r="H689" s="197"/>
      <c r="I689" s="197"/>
      <c r="J689" s="197"/>
      <c r="K689" s="197"/>
    </row>
    <row r="690" spans="1:11">
      <c r="A690" s="195"/>
      <c r="B690" s="195"/>
      <c r="F690" s="197"/>
      <c r="G690" s="197"/>
      <c r="H690" s="197"/>
      <c r="I690" s="197"/>
      <c r="J690" s="197"/>
      <c r="K690" s="197"/>
    </row>
    <row r="691" spans="1:11">
      <c r="A691" s="195"/>
      <c r="B691" s="195"/>
      <c r="F691" s="197"/>
      <c r="G691" s="197"/>
      <c r="H691" s="197"/>
      <c r="I691" s="197"/>
      <c r="J691" s="197"/>
      <c r="K691" s="197"/>
    </row>
    <row r="692" spans="1:11">
      <c r="A692" s="195"/>
      <c r="B692" s="195"/>
      <c r="F692" s="197"/>
      <c r="G692" s="197"/>
      <c r="H692" s="197"/>
      <c r="I692" s="197"/>
      <c r="J692" s="197"/>
      <c r="K692" s="197"/>
    </row>
    <row r="693" spans="1:11">
      <c r="A693" s="195"/>
      <c r="B693" s="195"/>
      <c r="F693" s="197"/>
      <c r="G693" s="197"/>
      <c r="H693" s="197"/>
      <c r="I693" s="197"/>
      <c r="J693" s="197"/>
      <c r="K693" s="197"/>
    </row>
    <row r="694" spans="1:11">
      <c r="A694" s="195"/>
      <c r="B694" s="195"/>
      <c r="F694" s="197"/>
      <c r="G694" s="197"/>
      <c r="H694" s="197"/>
      <c r="I694" s="197"/>
      <c r="J694" s="197"/>
      <c r="K694" s="197"/>
    </row>
    <row r="695" spans="1:11">
      <c r="A695" s="195"/>
      <c r="B695" s="195"/>
      <c r="F695" s="197"/>
      <c r="G695" s="197"/>
      <c r="H695" s="197"/>
      <c r="I695" s="197"/>
      <c r="J695" s="197"/>
      <c r="K695" s="197"/>
    </row>
    <row r="696" spans="1:11">
      <c r="A696" s="195"/>
      <c r="B696" s="195"/>
      <c r="F696" s="197"/>
      <c r="G696" s="197"/>
      <c r="H696" s="197"/>
      <c r="I696" s="197"/>
      <c r="J696" s="197"/>
      <c r="K696" s="197"/>
    </row>
    <row r="697" spans="1:11">
      <c r="A697" s="195"/>
      <c r="B697" s="195"/>
      <c r="F697" s="197"/>
      <c r="G697" s="197"/>
      <c r="H697" s="197"/>
      <c r="I697" s="197"/>
      <c r="J697" s="197"/>
      <c r="K697" s="197"/>
    </row>
    <row r="698" spans="1:11">
      <c r="A698" s="195"/>
      <c r="B698" s="195"/>
      <c r="F698" s="197"/>
      <c r="G698" s="197"/>
      <c r="H698" s="197"/>
      <c r="I698" s="197"/>
      <c r="J698" s="197"/>
      <c r="K698" s="197"/>
    </row>
    <row r="699" spans="1:11">
      <c r="A699" s="195"/>
      <c r="B699" s="195"/>
      <c r="F699" s="197"/>
      <c r="G699" s="197"/>
      <c r="H699" s="197"/>
      <c r="I699" s="197"/>
      <c r="J699" s="197"/>
      <c r="K699" s="197"/>
    </row>
    <row r="700" spans="1:11">
      <c r="A700" s="195"/>
      <c r="B700" s="195"/>
      <c r="F700" s="197"/>
      <c r="G700" s="197"/>
      <c r="H700" s="197"/>
      <c r="I700" s="197"/>
      <c r="J700" s="197"/>
      <c r="K700" s="197"/>
    </row>
    <row r="701" spans="1:11">
      <c r="A701" s="195"/>
      <c r="B701" s="195"/>
      <c r="F701" s="197"/>
      <c r="G701" s="197"/>
      <c r="H701" s="197"/>
      <c r="I701" s="197"/>
      <c r="J701" s="197"/>
      <c r="K701" s="197"/>
    </row>
    <row r="702" spans="1:11">
      <c r="A702" s="195"/>
      <c r="B702" s="195"/>
      <c r="F702" s="197"/>
      <c r="G702" s="197"/>
      <c r="H702" s="197"/>
      <c r="I702" s="197"/>
      <c r="J702" s="197"/>
      <c r="K702" s="197"/>
    </row>
    <row r="703" spans="1:11">
      <c r="A703" s="195"/>
      <c r="B703" s="195"/>
      <c r="F703" s="197"/>
      <c r="G703" s="197"/>
      <c r="H703" s="197"/>
      <c r="I703" s="197"/>
      <c r="J703" s="197"/>
      <c r="K703" s="197"/>
    </row>
    <row r="704" spans="1:11">
      <c r="A704" s="195"/>
      <c r="B704" s="195"/>
      <c r="F704" s="197"/>
      <c r="G704" s="197"/>
      <c r="H704" s="197"/>
      <c r="I704" s="197"/>
      <c r="J704" s="197"/>
      <c r="K704" s="197"/>
    </row>
    <row r="705" spans="1:11">
      <c r="A705" s="195"/>
      <c r="B705" s="195"/>
      <c r="F705" s="197"/>
      <c r="G705" s="197"/>
      <c r="H705" s="197"/>
      <c r="I705" s="197"/>
      <c r="J705" s="197"/>
      <c r="K705" s="197"/>
    </row>
    <row r="706" spans="1:11">
      <c r="A706" s="195"/>
      <c r="B706" s="195"/>
      <c r="F706" s="197"/>
      <c r="G706" s="197"/>
      <c r="H706" s="197"/>
      <c r="I706" s="197"/>
      <c r="J706" s="197"/>
      <c r="K706" s="197"/>
    </row>
    <row r="707" spans="1:11">
      <c r="A707" s="195"/>
      <c r="B707" s="195"/>
      <c r="F707" s="197"/>
      <c r="G707" s="197"/>
      <c r="H707" s="197"/>
      <c r="I707" s="197"/>
      <c r="J707" s="197"/>
      <c r="K707" s="197"/>
    </row>
    <row r="708" spans="1:11">
      <c r="A708" s="195"/>
      <c r="B708" s="195"/>
      <c r="F708" s="197"/>
      <c r="G708" s="197"/>
      <c r="H708" s="197"/>
      <c r="I708" s="197"/>
      <c r="J708" s="197"/>
      <c r="K708" s="197"/>
    </row>
    <row r="709" spans="1:11">
      <c r="A709" s="195"/>
      <c r="B709" s="195"/>
      <c r="F709" s="197"/>
      <c r="G709" s="197"/>
      <c r="H709" s="197"/>
      <c r="I709" s="197"/>
      <c r="J709" s="197"/>
      <c r="K709" s="197"/>
    </row>
    <row r="710" spans="1:11">
      <c r="A710" s="195"/>
      <c r="B710" s="195"/>
      <c r="F710" s="197"/>
      <c r="G710" s="197"/>
      <c r="H710" s="197"/>
      <c r="I710" s="197"/>
      <c r="J710" s="197"/>
      <c r="K710" s="197"/>
    </row>
    <row r="711" spans="1:11">
      <c r="A711" s="195"/>
      <c r="B711" s="195"/>
      <c r="F711" s="197"/>
      <c r="G711" s="197"/>
      <c r="H711" s="197"/>
      <c r="I711" s="197"/>
      <c r="J711" s="197"/>
      <c r="K711" s="197"/>
    </row>
    <row r="712" spans="1:11">
      <c r="A712" s="195"/>
      <c r="B712" s="195"/>
      <c r="F712" s="197"/>
      <c r="G712" s="197"/>
      <c r="H712" s="197"/>
      <c r="I712" s="197"/>
      <c r="J712" s="197"/>
      <c r="K712" s="197"/>
    </row>
    <row r="713" spans="1:11">
      <c r="A713" s="195"/>
      <c r="B713" s="195"/>
      <c r="F713" s="197"/>
      <c r="G713" s="197"/>
      <c r="H713" s="197"/>
      <c r="I713" s="197"/>
      <c r="J713" s="197"/>
      <c r="K713" s="197"/>
    </row>
    <row r="714" spans="1:11">
      <c r="A714" s="195"/>
      <c r="B714" s="195"/>
      <c r="F714" s="197"/>
      <c r="G714" s="197"/>
      <c r="H714" s="197"/>
      <c r="I714" s="197"/>
      <c r="J714" s="197"/>
      <c r="K714" s="197"/>
    </row>
    <row r="715" spans="1:11">
      <c r="A715" s="195"/>
      <c r="B715" s="195"/>
      <c r="F715" s="197"/>
      <c r="G715" s="197"/>
      <c r="H715" s="197"/>
      <c r="I715" s="197"/>
      <c r="J715" s="197"/>
      <c r="K715" s="197"/>
    </row>
    <row r="716" spans="1:11">
      <c r="A716" s="195"/>
      <c r="B716" s="195"/>
      <c r="F716" s="197"/>
      <c r="G716" s="197"/>
      <c r="H716" s="197"/>
      <c r="I716" s="197"/>
      <c r="J716" s="197"/>
      <c r="K716" s="197"/>
    </row>
    <row r="717" spans="1:11">
      <c r="A717" s="195"/>
      <c r="B717" s="195"/>
      <c r="F717" s="197"/>
      <c r="G717" s="197"/>
      <c r="H717" s="197"/>
      <c r="I717" s="197"/>
      <c r="J717" s="197"/>
      <c r="K717" s="197"/>
    </row>
    <row r="718" spans="1:11">
      <c r="A718" s="195"/>
      <c r="B718" s="195"/>
      <c r="F718" s="197"/>
      <c r="G718" s="197"/>
      <c r="H718" s="197"/>
      <c r="I718" s="197"/>
      <c r="J718" s="197"/>
      <c r="K718" s="197"/>
    </row>
    <row r="719" spans="1:11">
      <c r="A719" s="195"/>
      <c r="B719" s="195"/>
      <c r="F719" s="197"/>
      <c r="G719" s="197"/>
      <c r="H719" s="197"/>
      <c r="I719" s="197"/>
      <c r="J719" s="197"/>
      <c r="K719" s="197"/>
    </row>
    <row r="720" spans="1:11">
      <c r="A720" s="195"/>
      <c r="B720" s="195"/>
      <c r="F720" s="197"/>
      <c r="G720" s="197"/>
      <c r="H720" s="197"/>
      <c r="I720" s="197"/>
      <c r="J720" s="197"/>
      <c r="K720" s="197"/>
    </row>
    <row r="721" spans="1:11">
      <c r="A721" s="195"/>
      <c r="B721" s="195"/>
      <c r="F721" s="197"/>
      <c r="G721" s="197"/>
      <c r="H721" s="197"/>
      <c r="I721" s="197"/>
      <c r="J721" s="197"/>
      <c r="K721" s="197"/>
    </row>
    <row r="722" spans="1:11">
      <c r="A722" s="195"/>
      <c r="B722" s="195"/>
      <c r="F722" s="197"/>
      <c r="G722" s="197"/>
      <c r="H722" s="197"/>
      <c r="I722" s="197"/>
      <c r="J722" s="197"/>
      <c r="K722" s="197"/>
    </row>
    <row r="723" spans="1:11">
      <c r="A723" s="195"/>
      <c r="B723" s="195"/>
      <c r="F723" s="197"/>
      <c r="G723" s="197"/>
      <c r="H723" s="197"/>
      <c r="I723" s="197"/>
      <c r="J723" s="197"/>
      <c r="K723" s="197"/>
    </row>
    <row r="724" spans="1:11">
      <c r="A724" s="195"/>
      <c r="B724" s="195"/>
      <c r="F724" s="197"/>
      <c r="G724" s="197"/>
      <c r="H724" s="197"/>
      <c r="I724" s="197"/>
      <c r="J724" s="197"/>
      <c r="K724" s="197"/>
    </row>
    <row r="725" spans="1:11">
      <c r="A725" s="195"/>
      <c r="B725" s="195"/>
      <c r="F725" s="197"/>
      <c r="G725" s="197"/>
      <c r="H725" s="197"/>
      <c r="I725" s="197"/>
      <c r="J725" s="197"/>
      <c r="K725" s="197"/>
    </row>
    <row r="726" spans="1:11">
      <c r="A726" s="195"/>
      <c r="B726" s="195"/>
      <c r="F726" s="197"/>
      <c r="G726" s="197"/>
      <c r="H726" s="197"/>
      <c r="I726" s="197"/>
      <c r="J726" s="197"/>
      <c r="K726" s="197"/>
    </row>
    <row r="727" spans="1:11">
      <c r="A727" s="195"/>
      <c r="B727" s="195"/>
      <c r="F727" s="197"/>
      <c r="G727" s="197"/>
      <c r="H727" s="197"/>
      <c r="I727" s="197"/>
      <c r="J727" s="197"/>
      <c r="K727" s="197"/>
    </row>
    <row r="728" spans="1:11">
      <c r="A728" s="195"/>
      <c r="B728" s="195"/>
      <c r="F728" s="197"/>
      <c r="G728" s="197"/>
      <c r="H728" s="197"/>
      <c r="I728" s="197"/>
      <c r="J728" s="197"/>
      <c r="K728" s="197"/>
    </row>
    <row r="729" spans="1:11">
      <c r="A729" s="195"/>
      <c r="B729" s="195"/>
      <c r="F729" s="197"/>
      <c r="G729" s="197"/>
      <c r="H729" s="197"/>
      <c r="I729" s="197"/>
      <c r="J729" s="197"/>
      <c r="K729" s="197"/>
    </row>
    <row r="730" spans="1:11">
      <c r="A730" s="195"/>
      <c r="B730" s="195"/>
      <c r="F730" s="197"/>
      <c r="G730" s="197"/>
      <c r="H730" s="197"/>
      <c r="I730" s="197"/>
      <c r="J730" s="197"/>
      <c r="K730" s="197"/>
    </row>
    <row r="731" spans="1:11">
      <c r="A731" s="195"/>
      <c r="B731" s="195"/>
      <c r="F731" s="197"/>
      <c r="G731" s="197"/>
      <c r="H731" s="197"/>
      <c r="I731" s="197"/>
      <c r="J731" s="197"/>
      <c r="K731" s="197"/>
    </row>
    <row r="732" spans="1:11">
      <c r="A732" s="195"/>
      <c r="B732" s="195"/>
      <c r="F732" s="197"/>
      <c r="G732" s="197"/>
      <c r="H732" s="197"/>
      <c r="I732" s="197"/>
      <c r="J732" s="197"/>
      <c r="K732" s="197"/>
    </row>
    <row r="733" spans="1:11">
      <c r="A733" s="195"/>
      <c r="B733" s="195"/>
      <c r="F733" s="197"/>
      <c r="G733" s="197"/>
      <c r="H733" s="197"/>
      <c r="I733" s="197"/>
      <c r="J733" s="197"/>
      <c r="K733" s="197"/>
    </row>
    <row r="734" spans="1:11">
      <c r="A734" s="195"/>
      <c r="B734" s="195"/>
      <c r="F734" s="197"/>
      <c r="G734" s="197"/>
      <c r="H734" s="197"/>
      <c r="I734" s="197"/>
      <c r="J734" s="197"/>
      <c r="K734" s="197"/>
    </row>
    <row r="735" spans="1:11">
      <c r="A735" s="195"/>
      <c r="B735" s="195"/>
      <c r="F735" s="197"/>
      <c r="G735" s="197"/>
      <c r="H735" s="197"/>
      <c r="I735" s="197"/>
      <c r="J735" s="197"/>
      <c r="K735" s="197"/>
    </row>
    <row r="736" spans="1:11">
      <c r="A736" s="195"/>
      <c r="B736" s="195"/>
      <c r="F736" s="197"/>
      <c r="G736" s="197"/>
      <c r="H736" s="197"/>
      <c r="I736" s="197"/>
      <c r="J736" s="197"/>
      <c r="K736" s="197"/>
    </row>
    <row r="737" spans="1:11">
      <c r="A737" s="195"/>
      <c r="B737" s="195"/>
      <c r="F737" s="197"/>
      <c r="G737" s="197"/>
      <c r="H737" s="197"/>
      <c r="I737" s="197"/>
      <c r="J737" s="197"/>
      <c r="K737" s="197"/>
    </row>
    <row r="738" spans="1:11">
      <c r="A738" s="195"/>
      <c r="B738" s="195"/>
      <c r="F738" s="197"/>
      <c r="G738" s="197"/>
      <c r="H738" s="197"/>
      <c r="I738" s="197"/>
      <c r="J738" s="197"/>
      <c r="K738" s="197"/>
    </row>
    <row r="739" spans="1:11">
      <c r="A739" s="195"/>
      <c r="B739" s="195"/>
      <c r="F739" s="197"/>
      <c r="G739" s="197"/>
      <c r="H739" s="197"/>
      <c r="I739" s="197"/>
      <c r="J739" s="197"/>
      <c r="K739" s="197"/>
    </row>
    <row r="740" spans="1:11">
      <c r="A740" s="195"/>
      <c r="B740" s="195"/>
      <c r="F740" s="197"/>
      <c r="G740" s="197"/>
      <c r="H740" s="197"/>
      <c r="I740" s="197"/>
      <c r="J740" s="197"/>
      <c r="K740" s="197"/>
    </row>
    <row r="741" spans="1:11">
      <c r="A741" s="195"/>
      <c r="B741" s="195"/>
      <c r="F741" s="197"/>
      <c r="G741" s="197"/>
      <c r="H741" s="197"/>
      <c r="I741" s="197"/>
      <c r="J741" s="197"/>
      <c r="K741" s="197"/>
    </row>
    <row r="742" spans="1:11">
      <c r="A742" s="195"/>
      <c r="B742" s="195"/>
      <c r="F742" s="197"/>
      <c r="G742" s="197"/>
      <c r="H742" s="197"/>
      <c r="I742" s="197"/>
      <c r="J742" s="197"/>
      <c r="K742" s="197"/>
    </row>
    <row r="743" spans="1:11">
      <c r="A743" s="195"/>
      <c r="B743" s="195"/>
      <c r="F743" s="197"/>
      <c r="G743" s="197"/>
      <c r="H743" s="197"/>
      <c r="I743" s="197"/>
      <c r="J743" s="197"/>
      <c r="K743" s="197"/>
    </row>
    <row r="744" spans="1:11">
      <c r="A744" s="195"/>
      <c r="B744" s="195"/>
      <c r="F744" s="197"/>
      <c r="G744" s="197"/>
      <c r="H744" s="197"/>
      <c r="I744" s="197"/>
      <c r="J744" s="197"/>
      <c r="K744" s="197"/>
    </row>
    <row r="745" spans="1:11">
      <c r="A745" s="195"/>
      <c r="B745" s="195"/>
      <c r="F745" s="197"/>
      <c r="G745" s="197"/>
      <c r="H745" s="197"/>
      <c r="I745" s="197"/>
      <c r="J745" s="197"/>
      <c r="K745" s="197"/>
    </row>
    <row r="746" spans="1:11">
      <c r="A746" s="195"/>
      <c r="B746" s="195"/>
      <c r="F746" s="197"/>
      <c r="G746" s="197"/>
      <c r="H746" s="197"/>
      <c r="I746" s="197"/>
      <c r="J746" s="197"/>
      <c r="K746" s="197"/>
    </row>
    <row r="747" spans="1:11">
      <c r="A747" s="195"/>
      <c r="B747" s="195"/>
      <c r="F747" s="197"/>
      <c r="G747" s="197"/>
      <c r="H747" s="197"/>
      <c r="I747" s="197"/>
      <c r="J747" s="197"/>
      <c r="K747" s="197"/>
    </row>
    <row r="748" spans="1:11">
      <c r="A748" s="195"/>
      <c r="B748" s="195"/>
      <c r="F748" s="197"/>
      <c r="G748" s="197"/>
      <c r="H748" s="197"/>
      <c r="I748" s="197"/>
      <c r="J748" s="197"/>
      <c r="K748" s="197"/>
    </row>
    <row r="749" spans="1:11">
      <c r="A749" s="195"/>
      <c r="B749" s="195"/>
      <c r="F749" s="197"/>
      <c r="G749" s="197"/>
      <c r="H749" s="197"/>
      <c r="I749" s="197"/>
      <c r="J749" s="197"/>
      <c r="K749" s="197"/>
    </row>
    <row r="750" spans="1:11">
      <c r="A750" s="195"/>
      <c r="B750" s="195"/>
      <c r="F750" s="197"/>
      <c r="G750" s="197"/>
      <c r="H750" s="197"/>
      <c r="I750" s="197"/>
      <c r="J750" s="197"/>
      <c r="K750" s="197"/>
    </row>
    <row r="751" spans="1:11">
      <c r="A751" s="195"/>
      <c r="B751" s="195"/>
      <c r="F751" s="197"/>
      <c r="G751" s="197"/>
      <c r="H751" s="197"/>
      <c r="I751" s="197"/>
      <c r="J751" s="197"/>
      <c r="K751" s="197"/>
    </row>
    <row r="752" spans="1:11">
      <c r="A752" s="195"/>
      <c r="B752" s="195"/>
      <c r="F752" s="197"/>
      <c r="G752" s="197"/>
      <c r="H752" s="197"/>
      <c r="I752" s="197"/>
      <c r="J752" s="197"/>
      <c r="K752" s="197"/>
    </row>
    <row r="753" spans="1:11">
      <c r="A753" s="195"/>
      <c r="B753" s="195"/>
      <c r="F753" s="197"/>
      <c r="G753" s="197"/>
      <c r="H753" s="197"/>
      <c r="I753" s="197"/>
      <c r="J753" s="197"/>
      <c r="K753" s="197"/>
    </row>
    <row r="754" spans="1:11">
      <c r="A754" s="195"/>
      <c r="B754" s="195"/>
      <c r="F754" s="197"/>
      <c r="G754" s="197"/>
      <c r="H754" s="197"/>
      <c r="I754" s="197"/>
      <c r="J754" s="197"/>
      <c r="K754" s="197"/>
    </row>
    <row r="755" spans="1:11">
      <c r="A755" s="195"/>
      <c r="B755" s="195"/>
      <c r="F755" s="197"/>
      <c r="G755" s="197"/>
      <c r="H755" s="197"/>
      <c r="I755" s="197"/>
      <c r="J755" s="197"/>
      <c r="K755" s="197"/>
    </row>
    <row r="756" spans="1:11">
      <c r="A756" s="195"/>
      <c r="B756" s="195"/>
      <c r="F756" s="197"/>
      <c r="G756" s="197"/>
      <c r="H756" s="197"/>
      <c r="I756" s="197"/>
      <c r="J756" s="197"/>
      <c r="K756" s="197"/>
    </row>
    <row r="757" spans="1:11">
      <c r="A757" s="195"/>
      <c r="B757" s="195"/>
      <c r="F757" s="197"/>
      <c r="G757" s="197"/>
      <c r="H757" s="197"/>
      <c r="I757" s="197"/>
      <c r="J757" s="197"/>
      <c r="K757" s="197"/>
    </row>
    <row r="758" spans="1:11">
      <c r="A758" s="195"/>
      <c r="B758" s="195"/>
      <c r="F758" s="197"/>
      <c r="G758" s="197"/>
      <c r="H758" s="197"/>
      <c r="I758" s="197"/>
      <c r="J758" s="197"/>
      <c r="K758" s="197"/>
    </row>
    <row r="759" spans="1:11">
      <c r="A759" s="195"/>
      <c r="B759" s="195"/>
      <c r="F759" s="197"/>
      <c r="G759" s="197"/>
      <c r="H759" s="197"/>
      <c r="I759" s="197"/>
      <c r="J759" s="197"/>
      <c r="K759" s="197"/>
    </row>
    <row r="760" spans="1:11">
      <c r="A760" s="195"/>
      <c r="B760" s="195"/>
      <c r="F760" s="197"/>
      <c r="G760" s="197"/>
      <c r="H760" s="197"/>
      <c r="I760" s="197"/>
      <c r="J760" s="197"/>
      <c r="K760" s="197"/>
    </row>
    <row r="761" spans="1:11">
      <c r="A761" s="195"/>
      <c r="B761" s="195"/>
      <c r="F761" s="197"/>
      <c r="G761" s="197"/>
      <c r="H761" s="197"/>
      <c r="I761" s="197"/>
      <c r="J761" s="197"/>
      <c r="K761" s="197"/>
    </row>
    <row r="762" spans="1:11">
      <c r="A762" s="195"/>
      <c r="B762" s="195"/>
      <c r="F762" s="197"/>
      <c r="G762" s="197"/>
      <c r="H762" s="197"/>
      <c r="I762" s="197"/>
      <c r="J762" s="197"/>
      <c r="K762" s="197"/>
    </row>
    <row r="763" spans="1:11">
      <c r="A763" s="195"/>
      <c r="B763" s="195"/>
      <c r="F763" s="197"/>
      <c r="G763" s="197"/>
      <c r="H763" s="197"/>
      <c r="I763" s="197"/>
      <c r="J763" s="197"/>
      <c r="K763" s="197"/>
    </row>
    <row r="764" spans="1:11">
      <c r="A764" s="195"/>
      <c r="B764" s="195"/>
      <c r="F764" s="197"/>
      <c r="G764" s="197"/>
      <c r="H764" s="197"/>
      <c r="I764" s="197"/>
      <c r="J764" s="197"/>
      <c r="K764" s="197"/>
    </row>
    <row r="765" spans="1:11">
      <c r="A765" s="195"/>
      <c r="B765" s="195"/>
      <c r="F765" s="197"/>
      <c r="G765" s="197"/>
      <c r="H765" s="197"/>
      <c r="I765" s="197"/>
      <c r="J765" s="197"/>
      <c r="K765" s="197"/>
    </row>
    <row r="766" spans="1:11">
      <c r="A766" s="195"/>
      <c r="B766" s="195"/>
      <c r="F766" s="197"/>
      <c r="G766" s="197"/>
      <c r="H766" s="197"/>
      <c r="I766" s="197"/>
      <c r="J766" s="197"/>
      <c r="K766" s="197"/>
    </row>
    <row r="767" spans="1:11">
      <c r="A767" s="195"/>
      <c r="B767" s="195"/>
      <c r="F767" s="197"/>
      <c r="G767" s="197"/>
      <c r="H767" s="197"/>
      <c r="I767" s="197"/>
      <c r="J767" s="197"/>
      <c r="K767" s="197"/>
    </row>
    <row r="768" spans="1:11">
      <c r="A768" s="195"/>
      <c r="B768" s="195"/>
      <c r="F768" s="197"/>
      <c r="G768" s="197"/>
      <c r="H768" s="197"/>
      <c r="I768" s="197"/>
      <c r="J768" s="197"/>
      <c r="K768" s="197"/>
    </row>
    <row r="769" spans="1:11">
      <c r="A769" s="195"/>
      <c r="B769" s="195"/>
      <c r="F769" s="197"/>
      <c r="G769" s="197"/>
      <c r="H769" s="197"/>
      <c r="I769" s="197"/>
      <c r="J769" s="197"/>
      <c r="K769" s="197"/>
    </row>
    <row r="770" spans="1:11">
      <c r="A770" s="195"/>
      <c r="B770" s="195"/>
      <c r="F770" s="197"/>
      <c r="G770" s="197"/>
      <c r="H770" s="197"/>
      <c r="I770" s="197"/>
      <c r="J770" s="197"/>
      <c r="K770" s="197"/>
    </row>
    <row r="771" spans="1:11">
      <c r="A771" s="195"/>
      <c r="B771" s="195"/>
      <c r="F771" s="197"/>
      <c r="G771" s="197"/>
      <c r="H771" s="197"/>
      <c r="I771" s="197"/>
      <c r="J771" s="197"/>
      <c r="K771" s="197"/>
    </row>
    <row r="772" spans="1:11">
      <c r="A772" s="195"/>
      <c r="B772" s="195"/>
      <c r="F772" s="197"/>
      <c r="G772" s="197"/>
      <c r="H772" s="197"/>
      <c r="I772" s="197"/>
      <c r="J772" s="197"/>
      <c r="K772" s="197"/>
    </row>
    <row r="773" spans="1:11">
      <c r="A773" s="195"/>
      <c r="B773" s="195"/>
      <c r="F773" s="197"/>
      <c r="G773" s="197"/>
      <c r="H773" s="197"/>
      <c r="I773" s="197"/>
      <c r="J773" s="197"/>
      <c r="K773" s="197"/>
    </row>
    <row r="774" spans="1:11">
      <c r="A774" s="195"/>
      <c r="B774" s="195"/>
      <c r="F774" s="197"/>
      <c r="G774" s="197"/>
      <c r="H774" s="197"/>
      <c r="I774" s="197"/>
      <c r="J774" s="197"/>
      <c r="K774" s="197"/>
    </row>
    <row r="775" spans="1:11">
      <c r="A775" s="195"/>
      <c r="B775" s="195"/>
      <c r="F775" s="197"/>
      <c r="G775" s="197"/>
      <c r="H775" s="197"/>
      <c r="I775" s="197"/>
      <c r="J775" s="197"/>
      <c r="K775" s="197"/>
    </row>
    <row r="776" spans="1:11">
      <c r="A776" s="195"/>
      <c r="B776" s="195"/>
      <c r="F776" s="197"/>
      <c r="G776" s="197"/>
      <c r="H776" s="197"/>
      <c r="I776" s="197"/>
      <c r="J776" s="197"/>
      <c r="K776" s="197"/>
    </row>
    <row r="777" spans="1:11">
      <c r="A777" s="195"/>
      <c r="B777" s="195"/>
      <c r="F777" s="197"/>
      <c r="G777" s="197"/>
      <c r="H777" s="197"/>
      <c r="I777" s="197"/>
      <c r="J777" s="197"/>
      <c r="K777" s="197"/>
    </row>
    <row r="778" spans="1:11">
      <c r="A778" s="195"/>
      <c r="B778" s="195"/>
      <c r="F778" s="197"/>
      <c r="G778" s="197"/>
      <c r="H778" s="197"/>
      <c r="I778" s="197"/>
      <c r="J778" s="197"/>
      <c r="K778" s="197"/>
    </row>
    <row r="779" spans="1:11">
      <c r="A779" s="195"/>
      <c r="B779" s="195"/>
      <c r="F779" s="197"/>
      <c r="G779" s="197"/>
      <c r="H779" s="197"/>
      <c r="I779" s="197"/>
      <c r="J779" s="197"/>
      <c r="K779" s="197"/>
    </row>
    <row r="780" spans="1:11">
      <c r="A780" s="195"/>
      <c r="B780" s="195"/>
      <c r="F780" s="197"/>
      <c r="G780" s="197"/>
      <c r="H780" s="197"/>
      <c r="I780" s="197"/>
      <c r="J780" s="197"/>
      <c r="K780" s="197"/>
    </row>
    <row r="781" spans="1:11">
      <c r="A781" s="195"/>
      <c r="B781" s="195"/>
      <c r="F781" s="197"/>
      <c r="G781" s="197"/>
      <c r="H781" s="197"/>
      <c r="I781" s="197"/>
      <c r="J781" s="197"/>
      <c r="K781" s="197"/>
    </row>
    <row r="782" spans="1:11">
      <c r="A782" s="195"/>
      <c r="B782" s="195"/>
      <c r="F782" s="197"/>
      <c r="G782" s="197"/>
      <c r="H782" s="197"/>
      <c r="I782" s="197"/>
      <c r="J782" s="197"/>
      <c r="K782" s="197"/>
    </row>
    <row r="783" spans="1:11">
      <c r="A783" s="195"/>
      <c r="B783" s="195"/>
      <c r="F783" s="197"/>
      <c r="G783" s="197"/>
      <c r="H783" s="197"/>
      <c r="I783" s="197"/>
      <c r="J783" s="197"/>
      <c r="K783" s="197"/>
    </row>
    <row r="784" spans="1:11">
      <c r="A784" s="195"/>
      <c r="B784" s="195"/>
      <c r="F784" s="197"/>
      <c r="G784" s="197"/>
      <c r="H784" s="197"/>
      <c r="I784" s="197"/>
      <c r="J784" s="197"/>
      <c r="K784" s="197"/>
    </row>
    <row r="785" spans="1:11">
      <c r="A785" s="195"/>
      <c r="B785" s="195"/>
      <c r="F785" s="197"/>
      <c r="G785" s="197"/>
      <c r="H785" s="197"/>
      <c r="I785" s="197"/>
      <c r="J785" s="197"/>
      <c r="K785" s="197"/>
    </row>
    <row r="786" spans="1:11">
      <c r="A786" s="195"/>
      <c r="B786" s="195"/>
      <c r="F786" s="197"/>
      <c r="G786" s="197"/>
      <c r="H786" s="197"/>
      <c r="I786" s="197"/>
      <c r="J786" s="197"/>
      <c r="K786" s="197"/>
    </row>
    <row r="787" spans="1:11">
      <c r="A787" s="195"/>
      <c r="B787" s="195"/>
      <c r="F787" s="197"/>
      <c r="G787" s="197"/>
      <c r="H787" s="197"/>
      <c r="I787" s="197"/>
      <c r="J787" s="197"/>
      <c r="K787" s="197"/>
    </row>
    <row r="788" spans="1:11">
      <c r="A788" s="195"/>
      <c r="B788" s="195"/>
      <c r="F788" s="197"/>
      <c r="G788" s="197"/>
      <c r="H788" s="197"/>
      <c r="I788" s="197"/>
      <c r="J788" s="197"/>
      <c r="K788" s="197"/>
    </row>
    <row r="789" spans="1:11">
      <c r="A789" s="195"/>
      <c r="B789" s="195"/>
      <c r="F789" s="197"/>
      <c r="G789" s="197"/>
      <c r="H789" s="197"/>
      <c r="I789" s="197"/>
      <c r="J789" s="197"/>
      <c r="K789" s="197"/>
    </row>
    <row r="790" spans="1:11">
      <c r="A790" s="195"/>
      <c r="B790" s="195"/>
      <c r="F790" s="197"/>
      <c r="G790" s="197"/>
      <c r="H790" s="197"/>
      <c r="I790" s="197"/>
      <c r="J790" s="197"/>
      <c r="K790" s="197"/>
    </row>
    <row r="791" spans="1:11">
      <c r="A791" s="195"/>
      <c r="B791" s="195"/>
      <c r="F791" s="197"/>
      <c r="G791" s="197"/>
      <c r="H791" s="197"/>
      <c r="I791" s="197"/>
      <c r="J791" s="197"/>
      <c r="K791" s="197"/>
    </row>
    <row r="792" spans="1:11">
      <c r="A792" s="195"/>
      <c r="B792" s="195"/>
      <c r="F792" s="197"/>
      <c r="G792" s="197"/>
      <c r="H792" s="197"/>
      <c r="I792" s="197"/>
      <c r="J792" s="197"/>
      <c r="K792" s="197"/>
    </row>
    <row r="793" spans="1:11">
      <c r="A793" s="195"/>
      <c r="B793" s="195"/>
      <c r="F793" s="197"/>
      <c r="G793" s="197"/>
      <c r="H793" s="197"/>
      <c r="I793" s="197"/>
      <c r="J793" s="197"/>
      <c r="K793" s="197"/>
    </row>
    <row r="794" spans="1:11">
      <c r="A794" s="195"/>
      <c r="B794" s="195"/>
      <c r="F794" s="197"/>
      <c r="G794" s="197"/>
      <c r="H794" s="197"/>
      <c r="I794" s="197"/>
      <c r="J794" s="197"/>
      <c r="K794" s="197"/>
    </row>
    <row r="795" spans="1:11">
      <c r="A795" s="195"/>
      <c r="B795" s="195"/>
      <c r="F795" s="197"/>
      <c r="G795" s="197"/>
      <c r="H795" s="197"/>
      <c r="I795" s="197"/>
      <c r="J795" s="197"/>
      <c r="K795" s="197"/>
    </row>
    <row r="796" spans="1:11">
      <c r="A796" s="195"/>
      <c r="B796" s="195"/>
      <c r="F796" s="197"/>
      <c r="G796" s="197"/>
      <c r="H796" s="197"/>
      <c r="I796" s="197"/>
      <c r="J796" s="197"/>
      <c r="K796" s="197"/>
    </row>
    <row r="797" spans="1:11">
      <c r="A797" s="195"/>
      <c r="B797" s="195"/>
      <c r="F797" s="197"/>
      <c r="G797" s="197"/>
      <c r="H797" s="197"/>
      <c r="I797" s="197"/>
      <c r="J797" s="197"/>
      <c r="K797" s="197"/>
    </row>
    <row r="798" spans="1:11">
      <c r="A798" s="195"/>
      <c r="B798" s="195"/>
      <c r="F798" s="197"/>
      <c r="G798" s="197"/>
      <c r="H798" s="197"/>
      <c r="I798" s="197"/>
      <c r="J798" s="197"/>
      <c r="K798" s="197"/>
    </row>
    <row r="799" spans="1:11">
      <c r="A799" s="195"/>
      <c r="B799" s="195"/>
      <c r="F799" s="197"/>
      <c r="G799" s="197"/>
      <c r="H799" s="197"/>
      <c r="I799" s="197"/>
      <c r="J799" s="197"/>
      <c r="K799" s="197"/>
    </row>
    <row r="800" spans="1:11">
      <c r="A800" s="195"/>
      <c r="B800" s="195"/>
      <c r="F800" s="197"/>
      <c r="G800" s="197"/>
      <c r="H800" s="197"/>
      <c r="I800" s="197"/>
      <c r="J800" s="197"/>
      <c r="K800" s="197"/>
    </row>
    <row r="801" spans="1:11">
      <c r="A801" s="195"/>
      <c r="B801" s="195"/>
      <c r="F801" s="197"/>
      <c r="G801" s="197"/>
      <c r="H801" s="197"/>
      <c r="I801" s="197"/>
      <c r="J801" s="197"/>
      <c r="K801" s="197"/>
    </row>
    <row r="802" spans="1:11">
      <c r="A802" s="195"/>
      <c r="B802" s="195"/>
      <c r="F802" s="197"/>
      <c r="G802" s="197"/>
      <c r="H802" s="197"/>
      <c r="I802" s="197"/>
      <c r="J802" s="197"/>
      <c r="K802" s="197"/>
    </row>
    <row r="803" spans="1:11">
      <c r="A803" s="195"/>
      <c r="B803" s="195"/>
      <c r="F803" s="197"/>
      <c r="G803" s="197"/>
      <c r="H803" s="197"/>
      <c r="I803" s="197"/>
      <c r="J803" s="197"/>
      <c r="K803" s="197"/>
    </row>
    <row r="804" spans="1:11">
      <c r="A804" s="195"/>
      <c r="B804" s="195"/>
      <c r="F804" s="197"/>
      <c r="G804" s="197"/>
      <c r="H804" s="197"/>
      <c r="I804" s="197"/>
      <c r="J804" s="197"/>
      <c r="K804" s="197"/>
    </row>
    <row r="805" spans="1:11">
      <c r="A805" s="195"/>
      <c r="B805" s="195"/>
      <c r="F805" s="197"/>
      <c r="G805" s="197"/>
      <c r="H805" s="197"/>
      <c r="I805" s="197"/>
      <c r="J805" s="197"/>
      <c r="K805" s="197"/>
    </row>
    <row r="806" spans="1:11">
      <c r="A806" s="195"/>
      <c r="B806" s="195"/>
      <c r="F806" s="197"/>
      <c r="G806" s="197"/>
      <c r="H806" s="197"/>
      <c r="I806" s="197"/>
      <c r="J806" s="197"/>
      <c r="K806" s="197"/>
    </row>
    <row r="807" spans="1:11">
      <c r="A807" s="195"/>
      <c r="B807" s="195"/>
      <c r="F807" s="197"/>
      <c r="G807" s="197"/>
      <c r="H807" s="197"/>
      <c r="I807" s="197"/>
      <c r="J807" s="197"/>
      <c r="K807" s="197"/>
    </row>
    <row r="808" spans="1:11">
      <c r="A808" s="195"/>
      <c r="B808" s="195"/>
      <c r="F808" s="197"/>
      <c r="G808" s="197"/>
      <c r="H808" s="197"/>
      <c r="I808" s="197"/>
      <c r="J808" s="197"/>
      <c r="K808" s="197"/>
    </row>
    <row r="809" spans="1:11">
      <c r="A809" s="195"/>
      <c r="B809" s="195"/>
      <c r="F809" s="197"/>
      <c r="G809" s="197"/>
      <c r="H809" s="197"/>
      <c r="I809" s="197"/>
      <c r="J809" s="197"/>
      <c r="K809" s="197"/>
    </row>
    <row r="810" spans="1:11">
      <c r="A810" s="195"/>
      <c r="B810" s="195"/>
      <c r="F810" s="197"/>
      <c r="G810" s="197"/>
      <c r="H810" s="197"/>
      <c r="I810" s="197"/>
      <c r="J810" s="197"/>
      <c r="K810" s="197"/>
    </row>
    <row r="811" spans="1:11">
      <c r="A811" s="195"/>
      <c r="B811" s="195"/>
      <c r="F811" s="197"/>
      <c r="G811" s="197"/>
      <c r="H811" s="197"/>
      <c r="I811" s="197"/>
      <c r="J811" s="197"/>
      <c r="K811" s="197"/>
    </row>
    <row r="812" spans="1:11">
      <c r="A812" s="195"/>
      <c r="B812" s="195"/>
      <c r="F812" s="197"/>
      <c r="G812" s="197"/>
      <c r="H812" s="197"/>
      <c r="I812" s="197"/>
      <c r="J812" s="197"/>
      <c r="K812" s="197"/>
    </row>
    <row r="813" spans="1:11">
      <c r="A813" s="195"/>
      <c r="B813" s="195"/>
      <c r="F813" s="197"/>
      <c r="G813" s="197"/>
      <c r="H813" s="197"/>
      <c r="I813" s="197"/>
      <c r="J813" s="197"/>
      <c r="K813" s="197"/>
    </row>
    <row r="814" spans="1:11">
      <c r="A814" s="195"/>
      <c r="B814" s="195"/>
      <c r="F814" s="197"/>
      <c r="G814" s="197"/>
      <c r="H814" s="197"/>
      <c r="I814" s="197"/>
      <c r="J814" s="197"/>
      <c r="K814" s="197"/>
    </row>
    <row r="815" spans="1:11">
      <c r="A815" s="195"/>
      <c r="B815" s="195"/>
      <c r="F815" s="197"/>
      <c r="G815" s="197"/>
      <c r="H815" s="197"/>
      <c r="I815" s="197"/>
      <c r="J815" s="197"/>
      <c r="K815" s="197"/>
    </row>
    <row r="816" spans="1:11">
      <c r="A816" s="195"/>
      <c r="B816" s="195"/>
      <c r="F816" s="197"/>
      <c r="G816" s="197"/>
      <c r="H816" s="197"/>
      <c r="I816" s="197"/>
      <c r="J816" s="197"/>
      <c r="K816" s="197"/>
    </row>
    <row r="817" spans="1:11">
      <c r="A817" s="195"/>
      <c r="B817" s="195"/>
      <c r="F817" s="197"/>
      <c r="G817" s="197"/>
      <c r="H817" s="197"/>
      <c r="I817" s="197"/>
      <c r="J817" s="197"/>
      <c r="K817" s="197"/>
    </row>
    <row r="818" spans="1:11">
      <c r="A818" s="195"/>
      <c r="B818" s="195"/>
      <c r="F818" s="197"/>
      <c r="G818" s="197"/>
      <c r="H818" s="197"/>
      <c r="I818" s="197"/>
      <c r="J818" s="197"/>
      <c r="K818" s="197"/>
    </row>
    <row r="819" spans="1:11">
      <c r="A819" s="195"/>
      <c r="B819" s="195"/>
      <c r="F819" s="197"/>
      <c r="G819" s="197"/>
      <c r="H819" s="197"/>
      <c r="I819" s="197"/>
      <c r="J819" s="197"/>
      <c r="K819" s="197"/>
    </row>
    <row r="820" spans="1:11">
      <c r="A820" s="195"/>
      <c r="B820" s="195"/>
      <c r="F820" s="197"/>
      <c r="G820" s="197"/>
      <c r="H820" s="197"/>
      <c r="I820" s="197"/>
      <c r="J820" s="197"/>
      <c r="K820" s="197"/>
    </row>
    <row r="821" spans="1:11">
      <c r="A821" s="195"/>
      <c r="B821" s="195"/>
      <c r="F821" s="197"/>
      <c r="G821" s="197"/>
      <c r="H821" s="197"/>
      <c r="I821" s="197"/>
      <c r="J821" s="197"/>
      <c r="K821" s="197"/>
    </row>
    <row r="822" spans="1:11">
      <c r="A822" s="195"/>
      <c r="B822" s="195"/>
      <c r="F822" s="197"/>
      <c r="G822" s="197"/>
      <c r="H822" s="197"/>
      <c r="I822" s="197"/>
      <c r="J822" s="197"/>
      <c r="K822" s="197"/>
    </row>
    <row r="823" spans="1:11">
      <c r="A823" s="195"/>
      <c r="B823" s="195"/>
      <c r="F823" s="197"/>
      <c r="G823" s="197"/>
      <c r="H823" s="197"/>
      <c r="I823" s="197"/>
      <c r="J823" s="197"/>
      <c r="K823" s="197"/>
    </row>
    <row r="824" spans="1:11">
      <c r="A824" s="195"/>
      <c r="B824" s="195"/>
      <c r="F824" s="197"/>
      <c r="G824" s="197"/>
      <c r="H824" s="197"/>
      <c r="I824" s="197"/>
      <c r="J824" s="197"/>
      <c r="K824" s="197"/>
    </row>
    <row r="825" spans="1:11">
      <c r="A825" s="195"/>
      <c r="B825" s="195"/>
      <c r="F825" s="197"/>
      <c r="G825" s="197"/>
      <c r="H825" s="197"/>
      <c r="I825" s="197"/>
      <c r="J825" s="197"/>
      <c r="K825" s="197"/>
    </row>
    <row r="826" spans="1:11">
      <c r="A826" s="195"/>
      <c r="B826" s="195"/>
      <c r="F826" s="197"/>
      <c r="G826" s="197"/>
      <c r="H826" s="197"/>
      <c r="I826" s="197"/>
      <c r="J826" s="197"/>
      <c r="K826" s="197"/>
    </row>
    <row r="827" spans="1:11">
      <c r="A827" s="195"/>
      <c r="B827" s="195"/>
      <c r="F827" s="197"/>
      <c r="G827" s="197"/>
      <c r="H827" s="197"/>
      <c r="I827" s="197"/>
      <c r="J827" s="197"/>
      <c r="K827" s="197"/>
    </row>
    <row r="828" spans="1:11">
      <c r="A828" s="195"/>
      <c r="B828" s="195"/>
      <c r="F828" s="197"/>
      <c r="G828" s="197"/>
      <c r="H828" s="197"/>
      <c r="I828" s="197"/>
      <c r="J828" s="197"/>
      <c r="K828" s="197"/>
    </row>
    <row r="829" spans="1:11">
      <c r="A829" s="195"/>
      <c r="B829" s="195"/>
      <c r="F829" s="197"/>
      <c r="G829" s="197"/>
      <c r="H829" s="197"/>
      <c r="I829" s="197"/>
      <c r="J829" s="197"/>
      <c r="K829" s="197"/>
    </row>
    <row r="830" spans="1:11">
      <c r="A830" s="195"/>
      <c r="B830" s="195"/>
      <c r="F830" s="197"/>
      <c r="G830" s="197"/>
      <c r="H830" s="197"/>
      <c r="I830" s="197"/>
      <c r="J830" s="197"/>
      <c r="K830" s="197"/>
    </row>
    <row r="831" spans="1:11">
      <c r="A831" s="195"/>
      <c r="B831" s="195"/>
      <c r="F831" s="197"/>
      <c r="G831" s="197"/>
      <c r="H831" s="197"/>
      <c r="I831" s="197"/>
      <c r="J831" s="197"/>
      <c r="K831" s="197"/>
    </row>
    <row r="832" spans="1:11">
      <c r="A832" s="195"/>
      <c r="B832" s="195"/>
      <c r="F832" s="197"/>
      <c r="G832" s="197"/>
      <c r="H832" s="197"/>
      <c r="I832" s="197"/>
      <c r="J832" s="197"/>
      <c r="K832" s="197"/>
    </row>
    <row r="833" spans="1:11">
      <c r="A833" s="195"/>
      <c r="B833" s="195"/>
      <c r="F833" s="197"/>
      <c r="G833" s="197"/>
      <c r="H833" s="197"/>
      <c r="I833" s="197"/>
      <c r="J833" s="197"/>
      <c r="K833" s="197"/>
    </row>
    <row r="834" spans="1:11">
      <c r="A834" s="195"/>
      <c r="B834" s="195"/>
      <c r="F834" s="197"/>
      <c r="G834" s="197"/>
      <c r="H834" s="197"/>
      <c r="I834" s="197"/>
      <c r="J834" s="197"/>
      <c r="K834" s="197"/>
    </row>
    <row r="835" spans="1:11">
      <c r="A835" s="195"/>
      <c r="B835" s="195"/>
      <c r="F835" s="197"/>
      <c r="G835" s="197"/>
      <c r="H835" s="197"/>
      <c r="I835" s="197"/>
      <c r="J835" s="197"/>
      <c r="K835" s="197"/>
    </row>
    <row r="836" spans="1:11">
      <c r="A836" s="195"/>
      <c r="B836" s="195"/>
      <c r="F836" s="197"/>
      <c r="G836" s="197"/>
      <c r="H836" s="197"/>
      <c r="I836" s="197"/>
      <c r="J836" s="197"/>
      <c r="K836" s="197"/>
    </row>
    <row r="837" spans="1:11">
      <c r="A837" s="195"/>
      <c r="B837" s="195"/>
      <c r="F837" s="197"/>
      <c r="G837" s="197"/>
      <c r="H837" s="197"/>
      <c r="I837" s="197"/>
      <c r="J837" s="197"/>
      <c r="K837" s="197"/>
    </row>
    <row r="838" spans="1:11">
      <c r="A838" s="195"/>
      <c r="B838" s="195"/>
      <c r="F838" s="197"/>
      <c r="G838" s="197"/>
      <c r="H838" s="197"/>
      <c r="I838" s="197"/>
      <c r="J838" s="197"/>
      <c r="K838" s="197"/>
    </row>
    <row r="839" spans="1:11">
      <c r="A839" s="195"/>
      <c r="B839" s="195"/>
      <c r="F839" s="197"/>
      <c r="G839" s="197"/>
      <c r="H839" s="197"/>
      <c r="I839" s="197"/>
      <c r="J839" s="197"/>
      <c r="K839" s="197"/>
    </row>
    <row r="840" spans="1:11">
      <c r="A840" s="195"/>
      <c r="B840" s="195"/>
      <c r="F840" s="197"/>
      <c r="G840" s="197"/>
      <c r="H840" s="197"/>
      <c r="I840" s="197"/>
      <c r="J840" s="197"/>
      <c r="K840" s="197"/>
    </row>
    <row r="841" spans="1:11">
      <c r="A841" s="195"/>
      <c r="B841" s="195"/>
      <c r="F841" s="197"/>
      <c r="G841" s="197"/>
      <c r="H841" s="197"/>
      <c r="I841" s="197"/>
      <c r="J841" s="197"/>
      <c r="K841" s="197"/>
    </row>
    <row r="842" spans="1:11">
      <c r="A842" s="195"/>
      <c r="B842" s="195"/>
      <c r="F842" s="197"/>
      <c r="G842" s="197"/>
      <c r="H842" s="197"/>
      <c r="I842" s="197"/>
      <c r="J842" s="197"/>
      <c r="K842" s="197"/>
    </row>
    <row r="843" spans="1:11">
      <c r="A843" s="195"/>
      <c r="B843" s="195"/>
      <c r="F843" s="197"/>
      <c r="G843" s="197"/>
      <c r="H843" s="197"/>
      <c r="I843" s="197"/>
      <c r="J843" s="197"/>
      <c r="K843" s="197"/>
    </row>
    <row r="844" spans="1:11">
      <c r="A844" s="195"/>
      <c r="B844" s="195"/>
      <c r="F844" s="197"/>
      <c r="G844" s="197"/>
      <c r="H844" s="197"/>
      <c r="I844" s="197"/>
      <c r="J844" s="197"/>
      <c r="K844" s="197"/>
    </row>
    <row r="845" spans="1:11">
      <c r="A845" s="195"/>
      <c r="B845" s="195"/>
      <c r="F845" s="197"/>
      <c r="G845" s="197"/>
      <c r="H845" s="197"/>
      <c r="I845" s="197"/>
      <c r="J845" s="197"/>
      <c r="K845" s="197"/>
    </row>
    <row r="846" spans="1:11">
      <c r="A846" s="195"/>
      <c r="B846" s="195"/>
      <c r="F846" s="197"/>
      <c r="G846" s="197"/>
      <c r="H846" s="197"/>
      <c r="I846" s="197"/>
      <c r="J846" s="197"/>
      <c r="K846" s="197"/>
    </row>
    <row r="847" spans="1:11">
      <c r="A847" s="195"/>
      <c r="B847" s="195"/>
      <c r="F847" s="197"/>
      <c r="G847" s="197"/>
      <c r="H847" s="197"/>
      <c r="I847" s="197"/>
      <c r="J847" s="197"/>
      <c r="K847" s="197"/>
    </row>
    <row r="848" spans="1:11">
      <c r="A848" s="195"/>
      <c r="B848" s="195"/>
      <c r="F848" s="197"/>
      <c r="G848" s="197"/>
      <c r="H848" s="197"/>
      <c r="I848" s="197"/>
      <c r="J848" s="197"/>
      <c r="K848" s="197"/>
    </row>
    <row r="849" spans="1:11">
      <c r="A849" s="195"/>
      <c r="B849" s="195"/>
      <c r="F849" s="197"/>
      <c r="G849" s="197"/>
      <c r="H849" s="197"/>
      <c r="I849" s="197"/>
      <c r="J849" s="197"/>
      <c r="K849" s="197"/>
    </row>
    <row r="850" spans="1:11">
      <c r="A850" s="195"/>
      <c r="B850" s="195"/>
      <c r="F850" s="197"/>
      <c r="G850" s="197"/>
      <c r="H850" s="197"/>
      <c r="I850" s="197"/>
      <c r="J850" s="197"/>
      <c r="K850" s="197"/>
    </row>
    <row r="851" spans="1:11">
      <c r="A851" s="195"/>
      <c r="B851" s="195"/>
      <c r="F851" s="197"/>
      <c r="G851" s="197"/>
      <c r="H851" s="197"/>
      <c r="I851" s="197"/>
      <c r="J851" s="197"/>
      <c r="K851" s="197"/>
    </row>
    <row r="852" spans="1:11">
      <c r="A852" s="195"/>
      <c r="B852" s="195"/>
      <c r="F852" s="197"/>
      <c r="G852" s="197"/>
      <c r="H852" s="197"/>
      <c r="I852" s="197"/>
      <c r="J852" s="197"/>
      <c r="K852" s="197"/>
    </row>
    <row r="853" spans="1:11">
      <c r="A853" s="195"/>
      <c r="B853" s="195"/>
      <c r="F853" s="197"/>
      <c r="G853" s="197"/>
      <c r="H853" s="197"/>
      <c r="I853" s="197"/>
      <c r="J853" s="197"/>
      <c r="K853" s="197"/>
    </row>
    <row r="854" spans="1:11">
      <c r="A854" s="195"/>
      <c r="B854" s="195"/>
      <c r="F854" s="197"/>
      <c r="G854" s="197"/>
      <c r="H854" s="197"/>
      <c r="I854" s="197"/>
      <c r="J854" s="197"/>
      <c r="K854" s="197"/>
    </row>
    <row r="855" spans="1:11">
      <c r="A855" s="195"/>
      <c r="B855" s="195"/>
      <c r="F855" s="197"/>
      <c r="G855" s="197"/>
      <c r="H855" s="197"/>
      <c r="I855" s="197"/>
      <c r="J855" s="197"/>
      <c r="K855" s="197"/>
    </row>
    <row r="856" spans="1:11">
      <c r="A856" s="195"/>
      <c r="B856" s="195"/>
      <c r="F856" s="197"/>
      <c r="G856" s="197"/>
      <c r="H856" s="197"/>
      <c r="I856" s="197"/>
      <c r="J856" s="197"/>
      <c r="K856" s="197"/>
    </row>
    <row r="857" spans="1:11">
      <c r="A857" s="195"/>
      <c r="B857" s="195"/>
      <c r="F857" s="197"/>
      <c r="G857" s="197"/>
      <c r="H857" s="197"/>
      <c r="I857" s="197"/>
      <c r="J857" s="197"/>
      <c r="K857" s="197"/>
    </row>
    <row r="858" spans="1:11">
      <c r="A858" s="195"/>
      <c r="B858" s="195"/>
      <c r="F858" s="197"/>
      <c r="G858" s="197"/>
      <c r="H858" s="197"/>
      <c r="I858" s="197"/>
      <c r="J858" s="197"/>
      <c r="K858" s="197"/>
    </row>
    <row r="859" spans="1:11">
      <c r="A859" s="195"/>
      <c r="B859" s="195"/>
      <c r="F859" s="197"/>
      <c r="G859" s="197"/>
      <c r="H859" s="197"/>
      <c r="I859" s="197"/>
      <c r="J859" s="197"/>
      <c r="K859" s="197"/>
    </row>
    <row r="860" spans="1:11">
      <c r="A860" s="195"/>
      <c r="B860" s="195"/>
      <c r="F860" s="197"/>
      <c r="G860" s="197"/>
      <c r="H860" s="197"/>
      <c r="I860" s="197"/>
      <c r="J860" s="197"/>
      <c r="K860" s="197"/>
    </row>
    <row r="861" spans="1:11">
      <c r="A861" s="195"/>
      <c r="B861" s="195"/>
      <c r="F861" s="197"/>
      <c r="G861" s="197"/>
      <c r="H861" s="197"/>
      <c r="I861" s="197"/>
      <c r="J861" s="197"/>
      <c r="K861" s="197"/>
    </row>
    <row r="862" spans="1:11">
      <c r="A862" s="195"/>
      <c r="B862" s="195"/>
      <c r="F862" s="197"/>
      <c r="G862" s="197"/>
      <c r="H862" s="197"/>
      <c r="I862" s="197"/>
      <c r="J862" s="197"/>
      <c r="K862" s="197"/>
    </row>
    <row r="863" spans="1:11">
      <c r="A863" s="195"/>
      <c r="B863" s="195"/>
      <c r="F863" s="197"/>
      <c r="G863" s="197"/>
      <c r="H863" s="197"/>
      <c r="I863" s="197"/>
      <c r="J863" s="197"/>
      <c r="K863" s="197"/>
    </row>
    <row r="864" spans="1:11">
      <c r="A864" s="195"/>
      <c r="B864" s="195"/>
      <c r="F864" s="197"/>
      <c r="G864" s="197"/>
      <c r="H864" s="197"/>
      <c r="I864" s="197"/>
      <c r="J864" s="197"/>
      <c r="K864" s="197"/>
    </row>
    <row r="865" spans="1:11">
      <c r="A865" s="195"/>
      <c r="B865" s="195"/>
      <c r="F865" s="197"/>
      <c r="G865" s="197"/>
      <c r="H865" s="197"/>
      <c r="I865" s="197"/>
      <c r="J865" s="197"/>
      <c r="K865" s="197"/>
    </row>
    <row r="866" spans="1:11">
      <c r="A866" s="195"/>
      <c r="B866" s="195"/>
      <c r="F866" s="197"/>
      <c r="G866" s="197"/>
      <c r="H866" s="197"/>
      <c r="I866" s="197"/>
      <c r="J866" s="197"/>
      <c r="K866" s="197"/>
    </row>
    <row r="867" spans="1:11">
      <c r="A867" s="195"/>
      <c r="B867" s="195"/>
      <c r="F867" s="197"/>
      <c r="G867" s="197"/>
      <c r="H867" s="197"/>
      <c r="I867" s="197"/>
      <c r="J867" s="197"/>
      <c r="K867" s="197"/>
    </row>
    <row r="868" spans="1:11">
      <c r="A868" s="195"/>
      <c r="B868" s="195"/>
      <c r="F868" s="197"/>
      <c r="G868" s="197"/>
      <c r="H868" s="197"/>
      <c r="I868" s="197"/>
      <c r="J868" s="197"/>
      <c r="K868" s="197"/>
    </row>
    <row r="869" spans="1:11">
      <c r="A869" s="195"/>
      <c r="B869" s="195"/>
      <c r="F869" s="197"/>
      <c r="G869" s="197"/>
      <c r="H869" s="197"/>
      <c r="I869" s="197"/>
      <c r="J869" s="197"/>
      <c r="K869" s="197"/>
    </row>
    <row r="870" spans="1:11">
      <c r="A870" s="195"/>
      <c r="B870" s="195"/>
      <c r="F870" s="197"/>
      <c r="G870" s="197"/>
      <c r="H870" s="197"/>
      <c r="I870" s="197"/>
      <c r="J870" s="197"/>
      <c r="K870" s="197"/>
    </row>
    <row r="871" spans="1:11">
      <c r="A871" s="195"/>
      <c r="B871" s="195"/>
      <c r="F871" s="197"/>
      <c r="G871" s="197"/>
      <c r="H871" s="197"/>
      <c r="I871" s="197"/>
      <c r="J871" s="197"/>
      <c r="K871" s="197"/>
    </row>
    <row r="872" spans="1:11">
      <c r="A872" s="195"/>
      <c r="B872" s="195"/>
      <c r="F872" s="197"/>
      <c r="G872" s="197"/>
      <c r="H872" s="197"/>
      <c r="I872" s="197"/>
      <c r="J872" s="197"/>
      <c r="K872" s="197"/>
    </row>
    <row r="873" spans="1:11">
      <c r="A873" s="195"/>
      <c r="B873" s="195"/>
      <c r="F873" s="197"/>
      <c r="G873" s="197"/>
      <c r="H873" s="197"/>
      <c r="I873" s="197"/>
      <c r="J873" s="197"/>
      <c r="K873" s="197"/>
    </row>
    <row r="874" spans="1:11">
      <c r="A874" s="195"/>
      <c r="B874" s="195"/>
      <c r="F874" s="197"/>
      <c r="G874" s="197"/>
      <c r="H874" s="197"/>
      <c r="I874" s="197"/>
      <c r="J874" s="197"/>
      <c r="K874" s="197"/>
    </row>
    <row r="875" spans="1:11">
      <c r="A875" s="195"/>
      <c r="B875" s="195"/>
      <c r="F875" s="197"/>
      <c r="G875" s="197"/>
      <c r="H875" s="197"/>
      <c r="I875" s="197"/>
      <c r="J875" s="197"/>
      <c r="K875" s="197"/>
    </row>
    <row r="876" spans="1:11">
      <c r="A876" s="195"/>
      <c r="B876" s="195"/>
      <c r="F876" s="197"/>
      <c r="G876" s="197"/>
      <c r="H876" s="197"/>
      <c r="I876" s="197"/>
      <c r="J876" s="197"/>
      <c r="K876" s="197"/>
    </row>
    <row r="877" spans="1:11">
      <c r="A877" s="195"/>
      <c r="B877" s="195"/>
      <c r="F877" s="197"/>
      <c r="G877" s="197"/>
      <c r="H877" s="197"/>
      <c r="I877" s="197"/>
      <c r="J877" s="197"/>
      <c r="K877" s="197"/>
    </row>
    <row r="878" spans="1:11">
      <c r="A878" s="195"/>
      <c r="B878" s="195"/>
      <c r="F878" s="197"/>
      <c r="G878" s="197"/>
      <c r="H878" s="197"/>
      <c r="I878" s="197"/>
      <c r="J878" s="197"/>
      <c r="K878" s="197"/>
    </row>
    <row r="879" spans="1:11">
      <c r="A879" s="195"/>
      <c r="B879" s="195"/>
      <c r="F879" s="197"/>
      <c r="G879" s="197"/>
      <c r="H879" s="197"/>
      <c r="I879" s="197"/>
      <c r="J879" s="197"/>
      <c r="K879" s="197"/>
    </row>
    <row r="880" spans="1:11">
      <c r="A880" s="195"/>
      <c r="B880" s="195"/>
      <c r="F880" s="197"/>
      <c r="G880" s="197"/>
      <c r="H880" s="197"/>
      <c r="I880" s="197"/>
      <c r="J880" s="197"/>
      <c r="K880" s="197"/>
    </row>
    <row r="881" spans="1:11">
      <c r="A881" s="195"/>
      <c r="B881" s="195"/>
      <c r="F881" s="197"/>
      <c r="G881" s="197"/>
      <c r="H881" s="197"/>
      <c r="I881" s="197"/>
      <c r="J881" s="197"/>
      <c r="K881" s="197"/>
    </row>
    <row r="882" spans="1:11">
      <c r="A882" s="195"/>
      <c r="B882" s="195"/>
      <c r="F882" s="197"/>
      <c r="G882" s="197"/>
      <c r="H882" s="197"/>
      <c r="I882" s="197"/>
      <c r="J882" s="197"/>
      <c r="K882" s="197"/>
    </row>
    <row r="883" spans="1:11">
      <c r="A883" s="195"/>
      <c r="B883" s="195"/>
      <c r="F883" s="197"/>
      <c r="G883" s="197"/>
      <c r="H883" s="197"/>
      <c r="I883" s="197"/>
      <c r="J883" s="197"/>
      <c r="K883" s="197"/>
    </row>
    <row r="884" spans="1:11">
      <c r="A884" s="195"/>
      <c r="B884" s="195"/>
      <c r="F884" s="197"/>
      <c r="G884" s="197"/>
      <c r="H884" s="197"/>
      <c r="I884" s="197"/>
      <c r="J884" s="197"/>
      <c r="K884" s="197"/>
    </row>
    <row r="885" spans="1:11">
      <c r="A885" s="195"/>
      <c r="B885" s="195"/>
      <c r="F885" s="197"/>
      <c r="G885" s="197"/>
      <c r="H885" s="197"/>
      <c r="I885" s="197"/>
      <c r="J885" s="197"/>
      <c r="K885" s="197"/>
    </row>
    <row r="886" spans="1:11">
      <c r="A886" s="195"/>
      <c r="B886" s="195"/>
      <c r="F886" s="197"/>
      <c r="G886" s="197"/>
      <c r="H886" s="197"/>
      <c r="I886" s="197"/>
      <c r="J886" s="197"/>
      <c r="K886" s="197"/>
    </row>
    <row r="887" spans="1:11">
      <c r="A887" s="195"/>
      <c r="B887" s="195"/>
      <c r="F887" s="197"/>
      <c r="G887" s="197"/>
      <c r="H887" s="197"/>
      <c r="I887" s="197"/>
      <c r="J887" s="197"/>
      <c r="K887" s="197"/>
    </row>
    <row r="888" spans="1:11">
      <c r="A888" s="195"/>
      <c r="B888" s="195"/>
      <c r="F888" s="197"/>
      <c r="G888" s="197"/>
      <c r="H888" s="197"/>
      <c r="I888" s="197"/>
      <c r="J888" s="197"/>
      <c r="K888" s="197"/>
    </row>
    <row r="889" spans="1:11">
      <c r="A889" s="195"/>
      <c r="B889" s="195"/>
      <c r="F889" s="197"/>
      <c r="G889" s="197"/>
      <c r="H889" s="197"/>
      <c r="I889" s="197"/>
      <c r="J889" s="197"/>
      <c r="K889" s="197"/>
    </row>
    <row r="890" spans="1:11">
      <c r="A890" s="195"/>
      <c r="B890" s="195"/>
      <c r="F890" s="197"/>
      <c r="G890" s="197"/>
      <c r="H890" s="197"/>
      <c r="I890" s="197"/>
      <c r="J890" s="197"/>
      <c r="K890" s="197"/>
    </row>
  </sheetData>
  <autoFilter ref="B4:K4">
    <sortState ref="B5:K32">
      <sortCondition descending="1" ref="C4"/>
    </sortState>
  </autoFilter>
  <mergeCells count="5">
    <mergeCell ref="A2:B2"/>
    <mergeCell ref="A34:B34"/>
    <mergeCell ref="F2:H2"/>
    <mergeCell ref="I2:K2"/>
    <mergeCell ref="C2:E2"/>
  </mergeCells>
  <pageMargins left="0" right="0" top="0" bottom="0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0"/>
  <sheetViews>
    <sheetView topLeftCell="A10" workbookViewId="0">
      <selection activeCell="E30" sqref="E30"/>
    </sheetView>
  </sheetViews>
  <sheetFormatPr defaultRowHeight="12.75"/>
  <cols>
    <col min="1" max="1" width="3.28515625" style="194" customWidth="1"/>
    <col min="2" max="2" width="40.28515625" customWidth="1"/>
    <col min="3" max="3" width="15.28515625" customWidth="1"/>
    <col min="4" max="4" width="21.140625" customWidth="1"/>
    <col min="5" max="7" width="18.7109375" customWidth="1"/>
    <col min="8" max="12" width="21.140625" customWidth="1"/>
  </cols>
  <sheetData>
    <row r="1" spans="1:7" ht="30" customHeight="1" thickBot="1">
      <c r="A1"/>
    </row>
    <row r="2" spans="1:7" ht="17.25" customHeight="1" thickBot="1">
      <c r="A2" s="403" t="s">
        <v>164</v>
      </c>
      <c r="B2" s="403"/>
      <c r="C2" s="404"/>
      <c r="D2" s="398" t="s">
        <v>148</v>
      </c>
      <c r="E2" s="400"/>
      <c r="F2" s="400"/>
      <c r="G2" s="399"/>
    </row>
    <row r="3" spans="1:7" ht="3" customHeight="1" thickBot="1">
      <c r="A3" s="206"/>
      <c r="B3" s="206"/>
      <c r="C3" s="208"/>
      <c r="D3" s="209"/>
      <c r="E3" s="209"/>
      <c r="F3" s="209"/>
      <c r="G3" s="209"/>
    </row>
    <row r="4" spans="1:7" ht="66.75" thickBot="1">
      <c r="A4" s="218" t="s">
        <v>132</v>
      </c>
      <c r="B4" s="227" t="s">
        <v>0</v>
      </c>
      <c r="C4" s="218" t="s">
        <v>141</v>
      </c>
      <c r="D4" s="228" t="s">
        <v>58</v>
      </c>
      <c r="E4" s="220" t="s">
        <v>1</v>
      </c>
      <c r="F4" s="228" t="s">
        <v>2</v>
      </c>
      <c r="G4" s="220" t="s">
        <v>3</v>
      </c>
    </row>
    <row r="5" spans="1:7" ht="15">
      <c r="A5" s="345">
        <v>1</v>
      </c>
      <c r="B5" s="238" t="s">
        <v>11</v>
      </c>
      <c r="C5" s="304">
        <v>556187</v>
      </c>
      <c r="D5" s="258">
        <v>103746.5</v>
      </c>
      <c r="E5" s="254">
        <v>261747.3</v>
      </c>
      <c r="F5" s="258">
        <v>9847.2000000000007</v>
      </c>
      <c r="G5" s="271">
        <v>180846</v>
      </c>
    </row>
    <row r="6" spans="1:7" ht="15">
      <c r="A6" s="202">
        <f>+A5+1</f>
        <v>2</v>
      </c>
      <c r="B6" s="239" t="s">
        <v>10</v>
      </c>
      <c r="C6" s="305">
        <v>381167.6</v>
      </c>
      <c r="D6" s="257">
        <v>149362.4</v>
      </c>
      <c r="E6" s="255">
        <v>86142.6</v>
      </c>
      <c r="F6" s="257">
        <v>3978</v>
      </c>
      <c r="G6" s="272">
        <v>141684.6</v>
      </c>
    </row>
    <row r="7" spans="1:7" ht="15">
      <c r="A7" s="202">
        <f t="shared" ref="A7:A32" si="0">+A6+1</f>
        <v>3</v>
      </c>
      <c r="B7" s="239" t="s">
        <v>152</v>
      </c>
      <c r="C7" s="305">
        <v>347026.7</v>
      </c>
      <c r="D7" s="257">
        <v>34856.699999999997</v>
      </c>
      <c r="E7" s="255">
        <v>263669.3</v>
      </c>
      <c r="F7" s="257">
        <v>6877.4</v>
      </c>
      <c r="G7" s="272">
        <v>41623.300000000003</v>
      </c>
    </row>
    <row r="8" spans="1:7" ht="15">
      <c r="A8" s="202">
        <f t="shared" si="0"/>
        <v>4</v>
      </c>
      <c r="B8" s="239" t="s">
        <v>159</v>
      </c>
      <c r="C8" s="305">
        <v>344934.40000000002</v>
      </c>
      <c r="D8" s="257">
        <v>81775.3</v>
      </c>
      <c r="E8" s="255">
        <v>140356.4</v>
      </c>
      <c r="F8" s="257">
        <v>22113.4</v>
      </c>
      <c r="G8" s="272">
        <v>100689.3</v>
      </c>
    </row>
    <row r="9" spans="1:7" ht="15">
      <c r="A9" s="202">
        <f t="shared" si="0"/>
        <v>5</v>
      </c>
      <c r="B9" s="347" t="s">
        <v>7</v>
      </c>
      <c r="C9" s="305">
        <v>344431</v>
      </c>
      <c r="D9" s="257">
        <v>14871.2</v>
      </c>
      <c r="E9" s="255">
        <v>271073.40000000002</v>
      </c>
      <c r="F9" s="257">
        <v>7449.2</v>
      </c>
      <c r="G9" s="272">
        <v>51037.2</v>
      </c>
    </row>
    <row r="10" spans="1:7" ht="15">
      <c r="A10" s="202">
        <f t="shared" si="0"/>
        <v>6</v>
      </c>
      <c r="B10" s="239" t="s">
        <v>168</v>
      </c>
      <c r="C10" s="305">
        <v>303340.2</v>
      </c>
      <c r="D10" s="257">
        <v>102759.9</v>
      </c>
      <c r="E10" s="255">
        <v>194733.8</v>
      </c>
      <c r="F10" s="257">
        <v>5846.5</v>
      </c>
      <c r="G10" s="272">
        <v>0</v>
      </c>
    </row>
    <row r="11" spans="1:7" ht="15">
      <c r="A11" s="202">
        <f t="shared" si="0"/>
        <v>7</v>
      </c>
      <c r="B11" s="343" t="s">
        <v>150</v>
      </c>
      <c r="C11" s="305">
        <v>289252.7</v>
      </c>
      <c r="D11" s="257">
        <v>35352.800000000003</v>
      </c>
      <c r="E11" s="255">
        <v>47879.1</v>
      </c>
      <c r="F11" s="257">
        <v>11688.7</v>
      </c>
      <c r="G11" s="272">
        <v>194332.1</v>
      </c>
    </row>
    <row r="12" spans="1:7" ht="15">
      <c r="A12" s="202">
        <f t="shared" si="0"/>
        <v>8</v>
      </c>
      <c r="B12" s="343" t="s">
        <v>26</v>
      </c>
      <c r="C12" s="305">
        <v>197997.3</v>
      </c>
      <c r="D12" s="257">
        <v>56718.2</v>
      </c>
      <c r="E12" s="255">
        <v>58324</v>
      </c>
      <c r="F12" s="257">
        <v>67908.3</v>
      </c>
      <c r="G12" s="272">
        <v>15046.8</v>
      </c>
    </row>
    <row r="13" spans="1:7" ht="15">
      <c r="A13" s="202">
        <f t="shared" si="0"/>
        <v>9</v>
      </c>
      <c r="B13" s="343" t="s">
        <v>42</v>
      </c>
      <c r="C13" s="305">
        <v>157320</v>
      </c>
      <c r="D13" s="257">
        <v>7917</v>
      </c>
      <c r="E13" s="255">
        <v>7705</v>
      </c>
      <c r="F13" s="257">
        <v>47576</v>
      </c>
      <c r="G13" s="272">
        <v>94122</v>
      </c>
    </row>
    <row r="14" spans="1:7" ht="15">
      <c r="A14" s="202">
        <f t="shared" si="0"/>
        <v>10</v>
      </c>
      <c r="B14" s="239" t="s">
        <v>21</v>
      </c>
      <c r="C14" s="305">
        <v>102962.6</v>
      </c>
      <c r="D14" s="257">
        <v>35894.6</v>
      </c>
      <c r="E14" s="255">
        <v>26073</v>
      </c>
      <c r="F14" s="257">
        <v>6416.3</v>
      </c>
      <c r="G14" s="272">
        <v>34578.699999999997</v>
      </c>
    </row>
    <row r="15" spans="1:7" ht="15">
      <c r="A15" s="202">
        <f t="shared" si="0"/>
        <v>11</v>
      </c>
      <c r="B15" s="239" t="s">
        <v>155</v>
      </c>
      <c r="C15" s="305">
        <v>100069</v>
      </c>
      <c r="D15" s="257">
        <v>99892.3</v>
      </c>
      <c r="E15" s="255">
        <v>66.7</v>
      </c>
      <c r="F15" s="257">
        <v>-0.1</v>
      </c>
      <c r="G15" s="272">
        <v>110.1</v>
      </c>
    </row>
    <row r="16" spans="1:7" ht="15">
      <c r="A16" s="202">
        <f t="shared" si="0"/>
        <v>12</v>
      </c>
      <c r="B16" s="347" t="s">
        <v>15</v>
      </c>
      <c r="C16" s="305">
        <v>89361</v>
      </c>
      <c r="D16" s="257">
        <v>14837.9</v>
      </c>
      <c r="E16" s="255">
        <v>31947.7</v>
      </c>
      <c r="F16" s="257">
        <v>2704.4</v>
      </c>
      <c r="G16" s="272">
        <v>39871</v>
      </c>
    </row>
    <row r="17" spans="1:7" ht="15">
      <c r="A17" s="202">
        <f t="shared" si="0"/>
        <v>13</v>
      </c>
      <c r="B17" s="239" t="s">
        <v>20</v>
      </c>
      <c r="C17" s="305">
        <v>85181.9</v>
      </c>
      <c r="D17" s="257">
        <v>19447.099999999999</v>
      </c>
      <c r="E17" s="255">
        <v>38005.800000000003</v>
      </c>
      <c r="F17" s="257">
        <v>4188.3999999999996</v>
      </c>
      <c r="G17" s="272">
        <v>23540.6</v>
      </c>
    </row>
    <row r="18" spans="1:7" ht="15">
      <c r="A18" s="202">
        <f t="shared" si="0"/>
        <v>14</v>
      </c>
      <c r="B18" s="347" t="s">
        <v>27</v>
      </c>
      <c r="C18" s="305">
        <v>83009.399999999994</v>
      </c>
      <c r="D18" s="257">
        <v>517.70000000000005</v>
      </c>
      <c r="E18" s="255">
        <v>2456.6</v>
      </c>
      <c r="F18" s="257">
        <v>5156.2</v>
      </c>
      <c r="G18" s="272">
        <v>74878.899999999994</v>
      </c>
    </row>
    <row r="19" spans="1:7" ht="15">
      <c r="A19" s="202">
        <f t="shared" si="0"/>
        <v>15</v>
      </c>
      <c r="B19" s="239" t="s">
        <v>166</v>
      </c>
      <c r="C19" s="305">
        <v>75778.7</v>
      </c>
      <c r="D19" s="257">
        <v>665.1</v>
      </c>
      <c r="E19" s="255">
        <v>73915.600000000006</v>
      </c>
      <c r="F19" s="257">
        <v>14.3</v>
      </c>
      <c r="G19" s="272">
        <v>1183.7</v>
      </c>
    </row>
    <row r="20" spans="1:7" ht="15">
      <c r="A20" s="202">
        <f t="shared" si="0"/>
        <v>16</v>
      </c>
      <c r="B20" s="239" t="s">
        <v>154</v>
      </c>
      <c r="C20" s="305">
        <v>32851</v>
      </c>
      <c r="D20" s="257">
        <v>1136.5</v>
      </c>
      <c r="E20" s="255">
        <v>1878.2</v>
      </c>
      <c r="F20" s="257">
        <v>98.6</v>
      </c>
      <c r="G20" s="272">
        <v>29737.7</v>
      </c>
    </row>
    <row r="21" spans="1:7" ht="15" customHeight="1">
      <c r="A21" s="202">
        <f t="shared" si="0"/>
        <v>17</v>
      </c>
      <c r="B21" s="239" t="s">
        <v>24</v>
      </c>
      <c r="C21" s="305">
        <v>32129.3</v>
      </c>
      <c r="D21" s="257">
        <v>10265.6</v>
      </c>
      <c r="E21" s="255">
        <v>18868.599999999999</v>
      </c>
      <c r="F21" s="257">
        <v>1594.8</v>
      </c>
      <c r="G21" s="272">
        <v>1400.3</v>
      </c>
    </row>
    <row r="22" spans="1:7" ht="15" customHeight="1">
      <c r="A22" s="202">
        <f t="shared" si="0"/>
        <v>18</v>
      </c>
      <c r="B22" s="347" t="s">
        <v>172</v>
      </c>
      <c r="C22" s="305">
        <f>SUM(D22:G22)</f>
        <v>31616.699999999997</v>
      </c>
      <c r="D22" s="257">
        <v>813.4</v>
      </c>
      <c r="E22" s="255">
        <v>1414.2</v>
      </c>
      <c r="F22" s="257">
        <v>225</v>
      </c>
      <c r="G22" s="272">
        <v>29164.1</v>
      </c>
    </row>
    <row r="23" spans="1:7" ht="17.25" customHeight="1">
      <c r="A23" s="202">
        <f t="shared" si="0"/>
        <v>19</v>
      </c>
      <c r="B23" s="239" t="s">
        <v>12</v>
      </c>
      <c r="C23" s="305">
        <v>29324.1</v>
      </c>
      <c r="D23" s="257">
        <v>5990.1</v>
      </c>
      <c r="E23" s="255">
        <v>8747.4</v>
      </c>
      <c r="F23" s="257">
        <v>2084.5</v>
      </c>
      <c r="G23" s="272">
        <v>12502.1</v>
      </c>
    </row>
    <row r="24" spans="1:7" ht="15">
      <c r="A24" s="202">
        <f t="shared" si="0"/>
        <v>20</v>
      </c>
      <c r="B24" s="239" t="s">
        <v>19</v>
      </c>
      <c r="C24" s="305">
        <f>SUM(D24:G24)</f>
        <v>27951</v>
      </c>
      <c r="D24" s="257">
        <v>1061.5999999999999</v>
      </c>
      <c r="E24" s="255">
        <v>4600.3</v>
      </c>
      <c r="F24" s="257">
        <v>790.7</v>
      </c>
      <c r="G24" s="272">
        <v>21498.400000000001</v>
      </c>
    </row>
    <row r="25" spans="1:7" ht="15">
      <c r="A25" s="202">
        <f t="shared" si="0"/>
        <v>21</v>
      </c>
      <c r="B25" s="239" t="s">
        <v>167</v>
      </c>
      <c r="C25" s="305">
        <v>27676.3</v>
      </c>
      <c r="D25" s="257">
        <v>4236.1000000000004</v>
      </c>
      <c r="E25" s="255">
        <v>12656</v>
      </c>
      <c r="F25" s="257">
        <v>513.5</v>
      </c>
      <c r="G25" s="272">
        <v>10270.700000000001</v>
      </c>
    </row>
    <row r="26" spans="1:7" ht="15">
      <c r="A26" s="202">
        <f t="shared" si="0"/>
        <v>22</v>
      </c>
      <c r="B26" s="239" t="s">
        <v>153</v>
      </c>
      <c r="C26" s="305">
        <v>26954.3</v>
      </c>
      <c r="D26" s="257">
        <v>1</v>
      </c>
      <c r="E26" s="255">
        <v>26905.3</v>
      </c>
      <c r="F26" s="257">
        <v>48</v>
      </c>
      <c r="G26" s="272">
        <v>0</v>
      </c>
    </row>
    <row r="27" spans="1:7" ht="15">
      <c r="A27" s="202">
        <f t="shared" si="0"/>
        <v>23</v>
      </c>
      <c r="B27" s="239" t="s">
        <v>158</v>
      </c>
      <c r="C27" s="305">
        <v>26661.5</v>
      </c>
      <c r="D27" s="257">
        <v>5675</v>
      </c>
      <c r="E27" s="255">
        <v>5434.6</v>
      </c>
      <c r="F27" s="257">
        <v>966.5</v>
      </c>
      <c r="G27" s="272">
        <v>14585.4</v>
      </c>
    </row>
    <row r="28" spans="1:7" ht="15">
      <c r="A28" s="202">
        <f t="shared" si="0"/>
        <v>24</v>
      </c>
      <c r="B28" s="239" t="s">
        <v>36</v>
      </c>
      <c r="C28" s="305">
        <v>24039.599999999999</v>
      </c>
      <c r="D28" s="257">
        <v>480.8</v>
      </c>
      <c r="E28" s="255">
        <v>1107.8</v>
      </c>
      <c r="F28" s="257">
        <v>583</v>
      </c>
      <c r="G28" s="272">
        <v>21868</v>
      </c>
    </row>
    <row r="29" spans="1:7" ht="15">
      <c r="A29" s="202">
        <f t="shared" si="0"/>
        <v>25</v>
      </c>
      <c r="B29" s="347" t="s">
        <v>170</v>
      </c>
      <c r="C29" s="305">
        <v>18546.5</v>
      </c>
      <c r="D29" s="257">
        <v>6553.9</v>
      </c>
      <c r="E29" s="255">
        <v>3831.2</v>
      </c>
      <c r="F29" s="257">
        <v>496.1</v>
      </c>
      <c r="G29" s="272">
        <v>7665.3</v>
      </c>
    </row>
    <row r="30" spans="1:7" ht="18.75" customHeight="1">
      <c r="A30" s="202">
        <f t="shared" si="0"/>
        <v>26</v>
      </c>
      <c r="B30" s="239" t="s">
        <v>32</v>
      </c>
      <c r="C30" s="305">
        <v>7255.4</v>
      </c>
      <c r="D30" s="257">
        <v>3204.2</v>
      </c>
      <c r="E30" s="255">
        <v>2843.7</v>
      </c>
      <c r="F30" s="257">
        <v>1200.4000000000001</v>
      </c>
      <c r="G30" s="272">
        <v>7.1</v>
      </c>
    </row>
    <row r="31" spans="1:7" ht="15">
      <c r="A31" s="202">
        <f t="shared" si="0"/>
        <v>27</v>
      </c>
      <c r="B31" s="314" t="s">
        <v>169</v>
      </c>
      <c r="C31" s="305">
        <v>4662.1000000000004</v>
      </c>
      <c r="D31" s="257">
        <v>3764.1</v>
      </c>
      <c r="E31" s="255">
        <v>813.6</v>
      </c>
      <c r="F31" s="257">
        <v>64.400000000000006</v>
      </c>
      <c r="G31" s="272">
        <v>20</v>
      </c>
    </row>
    <row r="32" spans="1:7" ht="18.75" customHeight="1" thickBot="1">
      <c r="A32" s="202">
        <f t="shared" si="0"/>
        <v>28</v>
      </c>
      <c r="B32" s="348" t="s">
        <v>156</v>
      </c>
      <c r="C32" s="306">
        <v>3525.3</v>
      </c>
      <c r="D32" s="259">
        <v>2384.1</v>
      </c>
      <c r="E32" s="270">
        <v>1136.5999999999999</v>
      </c>
      <c r="F32" s="259">
        <v>1.7</v>
      </c>
      <c r="G32" s="273">
        <v>2.9</v>
      </c>
    </row>
    <row r="33" spans="1:7" ht="4.5" customHeight="1" thickBot="1">
      <c r="A33" s="225"/>
      <c r="B33" s="226"/>
      <c r="C33" s="233"/>
      <c r="D33" s="233"/>
      <c r="E33" s="233"/>
      <c r="F33" s="233"/>
      <c r="G33" s="233"/>
    </row>
    <row r="34" spans="1:7" ht="15.75" customHeight="1" thickBot="1">
      <c r="A34" s="401" t="s">
        <v>40</v>
      </c>
      <c r="B34" s="402"/>
      <c r="C34" s="286">
        <f>SUM(C5:C32)</f>
        <v>3751212.6</v>
      </c>
      <c r="D34" s="286">
        <f>SUM(D5:D32)</f>
        <v>804181.09999999986</v>
      </c>
      <c r="E34" s="286">
        <f>SUM(E5:E32)</f>
        <v>1594333.8000000005</v>
      </c>
      <c r="F34" s="286">
        <f>SUM(F5:F32)</f>
        <v>210431.4</v>
      </c>
      <c r="G34" s="286">
        <f>SUM(G5:G32)</f>
        <v>1142266.2999999998</v>
      </c>
    </row>
    <row r="35" spans="1:7" ht="13.5">
      <c r="A35" s="195"/>
      <c r="B35" s="205"/>
      <c r="C35" s="205"/>
      <c r="D35" s="205"/>
      <c r="E35" s="205"/>
      <c r="F35" s="205"/>
      <c r="G35" s="205"/>
    </row>
    <row r="36" spans="1:7" ht="13.5">
      <c r="A36" s="195"/>
      <c r="B36" s="205"/>
      <c r="C36" s="205"/>
      <c r="D36" s="205"/>
      <c r="E36" s="205"/>
      <c r="F36" s="205"/>
      <c r="G36" s="205"/>
    </row>
    <row r="37" spans="1:7" ht="13.5">
      <c r="A37" s="195"/>
      <c r="B37" s="205"/>
      <c r="C37" s="205"/>
      <c r="D37" s="205"/>
      <c r="E37" s="205"/>
      <c r="F37" s="205"/>
      <c r="G37" s="205"/>
    </row>
    <row r="38" spans="1:7" ht="13.5">
      <c r="A38" s="195"/>
      <c r="B38" s="205"/>
      <c r="C38" s="205"/>
      <c r="D38" s="205"/>
      <c r="E38" s="205"/>
      <c r="F38" s="205"/>
      <c r="G38" s="205"/>
    </row>
    <row r="39" spans="1:7" ht="13.5">
      <c r="A39" s="195"/>
      <c r="B39" s="205"/>
      <c r="C39" s="205"/>
      <c r="D39" s="205"/>
      <c r="E39" s="205"/>
      <c r="F39" s="205"/>
      <c r="G39" s="205"/>
    </row>
    <row r="40" spans="1:7" ht="13.5">
      <c r="A40" s="195"/>
      <c r="B40" s="205"/>
      <c r="C40" s="205"/>
      <c r="D40" s="205"/>
      <c r="E40" s="231"/>
      <c r="F40" s="205"/>
      <c r="G40" s="205"/>
    </row>
    <row r="41" spans="1:7" ht="13.5">
      <c r="A41" s="195"/>
      <c r="B41" s="205"/>
      <c r="C41" s="205"/>
      <c r="D41" s="205"/>
      <c r="E41" s="205"/>
      <c r="F41" s="205"/>
      <c r="G41" s="205"/>
    </row>
    <row r="42" spans="1:7" ht="13.5">
      <c r="A42" s="195"/>
      <c r="B42" s="205"/>
      <c r="C42" s="205"/>
      <c r="D42" s="205"/>
      <c r="E42" s="205"/>
      <c r="F42" s="205"/>
      <c r="G42" s="205"/>
    </row>
    <row r="43" spans="1:7" ht="13.5">
      <c r="A43" s="195"/>
      <c r="B43" s="205"/>
      <c r="C43" s="205"/>
      <c r="D43" s="205"/>
      <c r="E43" s="205"/>
      <c r="F43" s="205"/>
      <c r="G43" s="205"/>
    </row>
    <row r="44" spans="1:7" ht="13.5">
      <c r="A44" s="195"/>
      <c r="B44" s="205"/>
      <c r="C44" s="205"/>
      <c r="D44" s="205"/>
      <c r="E44" s="205"/>
      <c r="F44" s="205"/>
      <c r="G44" s="205"/>
    </row>
    <row r="45" spans="1:7" ht="13.5">
      <c r="A45" s="195"/>
      <c r="B45" s="205"/>
      <c r="C45" s="205"/>
      <c r="D45" s="205"/>
      <c r="E45" s="205"/>
      <c r="F45" s="205"/>
      <c r="G45" s="205"/>
    </row>
    <row r="46" spans="1:7" ht="13.5">
      <c r="A46" s="195"/>
      <c r="B46" s="205"/>
      <c r="C46" s="205"/>
      <c r="D46" s="205"/>
      <c r="E46" s="205"/>
      <c r="F46" s="205"/>
      <c r="G46" s="205"/>
    </row>
    <row r="47" spans="1:7" ht="13.5">
      <c r="A47" s="195"/>
      <c r="B47" s="205"/>
      <c r="C47" s="205"/>
      <c r="D47" s="205"/>
      <c r="E47" s="205"/>
      <c r="F47" s="205"/>
      <c r="G47" s="205"/>
    </row>
    <row r="48" spans="1:7" ht="13.5">
      <c r="A48" s="195"/>
      <c r="B48" s="205"/>
      <c r="C48" s="205"/>
      <c r="D48" s="205"/>
      <c r="E48" s="205"/>
      <c r="F48" s="205"/>
      <c r="G48" s="205"/>
    </row>
    <row r="49" spans="1:7" ht="13.5">
      <c r="A49" s="195"/>
      <c r="B49" s="205"/>
      <c r="C49" s="205"/>
      <c r="D49" s="205"/>
      <c r="E49" s="205"/>
      <c r="F49" s="205"/>
      <c r="G49" s="205"/>
    </row>
    <row r="50" spans="1:7" ht="13.5">
      <c r="A50" s="195"/>
      <c r="B50" s="205"/>
      <c r="C50" s="205"/>
      <c r="D50" s="205"/>
      <c r="E50" s="205"/>
      <c r="F50" s="205"/>
      <c r="G50" s="205"/>
    </row>
    <row r="51" spans="1:7" ht="13.5">
      <c r="A51" s="195"/>
      <c r="B51" s="205"/>
      <c r="C51" s="205"/>
      <c r="D51" s="205"/>
      <c r="E51" s="205"/>
      <c r="F51" s="205"/>
      <c r="G51" s="205"/>
    </row>
    <row r="52" spans="1:7" ht="13.5">
      <c r="A52" s="195"/>
      <c r="B52" s="205"/>
      <c r="C52" s="205"/>
      <c r="D52" s="205"/>
      <c r="E52" s="205"/>
      <c r="F52" s="205"/>
      <c r="G52" s="205"/>
    </row>
    <row r="53" spans="1:7" ht="13.5">
      <c r="A53" s="195"/>
      <c r="B53" s="205"/>
      <c r="C53" s="205"/>
      <c r="D53" s="205"/>
      <c r="E53" s="205"/>
      <c r="F53" s="205"/>
      <c r="G53" s="205"/>
    </row>
    <row r="54" spans="1:7" ht="13.5">
      <c r="A54" s="195"/>
      <c r="B54" s="205"/>
      <c r="C54" s="205"/>
      <c r="D54" s="205"/>
      <c r="E54" s="205"/>
      <c r="F54" s="205"/>
      <c r="G54" s="205"/>
    </row>
    <row r="55" spans="1:7" ht="13.5">
      <c r="A55" s="195"/>
      <c r="B55" s="205"/>
      <c r="C55" s="205"/>
      <c r="D55" s="205"/>
      <c r="E55" s="205"/>
      <c r="F55" s="205"/>
      <c r="G55" s="205"/>
    </row>
    <row r="56" spans="1:7" ht="13.5">
      <c r="A56" s="195"/>
      <c r="B56" s="205"/>
      <c r="C56" s="205"/>
      <c r="D56" s="205"/>
      <c r="E56" s="205"/>
      <c r="F56" s="205"/>
      <c r="G56" s="205"/>
    </row>
    <row r="57" spans="1:7" ht="13.5">
      <c r="A57" s="195"/>
      <c r="B57" s="205"/>
      <c r="C57" s="205"/>
      <c r="D57" s="205"/>
      <c r="E57" s="205"/>
      <c r="F57" s="205"/>
      <c r="G57" s="205"/>
    </row>
    <row r="58" spans="1:7" ht="13.5">
      <c r="A58" s="195"/>
      <c r="B58" s="205"/>
      <c r="C58" s="205"/>
      <c r="D58" s="205"/>
      <c r="E58" s="205"/>
      <c r="F58" s="205"/>
      <c r="G58" s="205"/>
    </row>
    <row r="59" spans="1:7" ht="13.5">
      <c r="A59" s="195"/>
      <c r="B59" s="205"/>
      <c r="C59" s="205"/>
      <c r="D59" s="205"/>
      <c r="E59" s="205"/>
      <c r="F59" s="205"/>
      <c r="G59" s="205"/>
    </row>
    <row r="60" spans="1:7" ht="13.5">
      <c r="A60" s="195"/>
      <c r="B60" s="205"/>
      <c r="C60" s="205"/>
      <c r="D60" s="205"/>
      <c r="E60" s="205"/>
      <c r="F60" s="205"/>
      <c r="G60" s="205"/>
    </row>
    <row r="61" spans="1:7" ht="13.5">
      <c r="A61" s="195"/>
      <c r="B61" s="205"/>
      <c r="C61" s="205"/>
      <c r="D61" s="205"/>
      <c r="E61" s="205"/>
      <c r="F61" s="205"/>
      <c r="G61" s="205"/>
    </row>
    <row r="62" spans="1:7" ht="13.5">
      <c r="A62" s="195"/>
      <c r="B62" s="205"/>
      <c r="C62" s="205"/>
      <c r="D62" s="205"/>
      <c r="E62" s="205"/>
      <c r="F62" s="205"/>
      <c r="G62" s="205"/>
    </row>
    <row r="63" spans="1:7" ht="13.5">
      <c r="A63" s="195"/>
      <c r="B63" s="205"/>
      <c r="C63" s="205"/>
      <c r="D63" s="205"/>
      <c r="E63" s="205"/>
      <c r="F63" s="205"/>
      <c r="G63" s="205"/>
    </row>
    <row r="64" spans="1:7" ht="13.5">
      <c r="A64" s="195"/>
      <c r="B64" s="205"/>
      <c r="C64" s="205"/>
      <c r="D64" s="205"/>
      <c r="E64" s="205"/>
      <c r="F64" s="205"/>
      <c r="G64" s="205"/>
    </row>
    <row r="65" spans="1:7" ht="13.5">
      <c r="A65" s="195"/>
      <c r="B65" s="205"/>
      <c r="C65" s="205"/>
      <c r="D65" s="205"/>
      <c r="E65" s="205"/>
      <c r="F65" s="205"/>
      <c r="G65" s="205"/>
    </row>
    <row r="66" spans="1:7" ht="13.5">
      <c r="A66" s="195"/>
      <c r="B66" s="205"/>
      <c r="C66" s="205"/>
      <c r="D66" s="205"/>
      <c r="E66" s="205"/>
      <c r="F66" s="205"/>
      <c r="G66" s="205"/>
    </row>
    <row r="67" spans="1:7" ht="13.5">
      <c r="A67" s="195"/>
      <c r="B67" s="205"/>
      <c r="C67" s="205"/>
      <c r="D67" s="205"/>
      <c r="E67" s="205"/>
      <c r="F67" s="205"/>
      <c r="G67" s="205"/>
    </row>
    <row r="68" spans="1:7" ht="13.5">
      <c r="A68" s="195"/>
      <c r="B68" s="205"/>
      <c r="C68" s="205"/>
      <c r="D68" s="205"/>
      <c r="E68" s="205"/>
      <c r="F68" s="205"/>
      <c r="G68" s="205"/>
    </row>
    <row r="69" spans="1:7" ht="13.5">
      <c r="A69" s="195"/>
      <c r="B69" s="205"/>
      <c r="C69" s="205"/>
      <c r="D69" s="205"/>
      <c r="E69" s="205"/>
      <c r="F69" s="205"/>
      <c r="G69" s="205"/>
    </row>
    <row r="70" spans="1:7" ht="13.5">
      <c r="A70" s="195"/>
      <c r="B70" s="205"/>
      <c r="C70" s="205"/>
      <c r="D70" s="205"/>
      <c r="E70" s="205"/>
      <c r="F70" s="205"/>
      <c r="G70" s="205"/>
    </row>
    <row r="71" spans="1:7" ht="13.5">
      <c r="A71" s="195"/>
      <c r="B71" s="205"/>
      <c r="C71" s="205"/>
      <c r="D71" s="205"/>
      <c r="E71" s="205"/>
      <c r="F71" s="205"/>
      <c r="G71" s="205"/>
    </row>
    <row r="72" spans="1:7" ht="13.5">
      <c r="A72" s="195"/>
      <c r="B72" s="205"/>
      <c r="C72" s="205"/>
      <c r="D72" s="205"/>
      <c r="E72" s="205"/>
      <c r="F72" s="205"/>
      <c r="G72" s="205"/>
    </row>
    <row r="73" spans="1:7" ht="13.5">
      <c r="A73" s="195"/>
      <c r="B73" s="205"/>
      <c r="C73" s="205"/>
      <c r="D73" s="205"/>
      <c r="E73" s="205"/>
      <c r="F73" s="205"/>
      <c r="G73" s="205"/>
    </row>
    <row r="74" spans="1:7" ht="13.5">
      <c r="A74" s="195"/>
      <c r="B74" s="205"/>
      <c r="C74" s="205"/>
      <c r="D74" s="205"/>
      <c r="E74" s="205"/>
      <c r="F74" s="205"/>
      <c r="G74" s="205"/>
    </row>
    <row r="75" spans="1:7" ht="13.5">
      <c r="A75" s="195"/>
      <c r="B75" s="205"/>
      <c r="C75" s="205"/>
      <c r="D75" s="205"/>
      <c r="E75" s="205"/>
      <c r="F75" s="205"/>
      <c r="G75" s="205"/>
    </row>
    <row r="76" spans="1:7" ht="13.5">
      <c r="A76" s="195"/>
      <c r="B76" s="205"/>
      <c r="C76" s="205"/>
      <c r="D76" s="205"/>
      <c r="E76" s="205"/>
      <c r="F76" s="205"/>
      <c r="G76" s="205"/>
    </row>
    <row r="77" spans="1:7" ht="13.5">
      <c r="A77" s="195"/>
      <c r="B77" s="205"/>
      <c r="C77" s="205"/>
      <c r="D77" s="205"/>
      <c r="E77" s="205"/>
      <c r="F77" s="205"/>
      <c r="G77" s="205"/>
    </row>
    <row r="78" spans="1:7" ht="13.5">
      <c r="A78" s="195"/>
      <c r="B78" s="205"/>
      <c r="C78" s="205"/>
      <c r="D78" s="205"/>
      <c r="E78" s="205"/>
      <c r="F78" s="205"/>
      <c r="G78" s="205"/>
    </row>
    <row r="79" spans="1:7" ht="13.5">
      <c r="A79" s="195"/>
      <c r="B79" s="205"/>
      <c r="C79" s="205"/>
      <c r="D79" s="205"/>
      <c r="E79" s="205"/>
      <c r="F79" s="205"/>
      <c r="G79" s="205"/>
    </row>
    <row r="80" spans="1:7" ht="13.5">
      <c r="A80" s="195"/>
      <c r="B80" s="205"/>
      <c r="C80" s="205"/>
      <c r="D80" s="205"/>
      <c r="E80" s="205"/>
      <c r="F80" s="205"/>
      <c r="G80" s="205"/>
    </row>
    <row r="81" spans="1:7" ht="13.5">
      <c r="A81" s="195"/>
      <c r="B81" s="205"/>
      <c r="C81" s="205"/>
      <c r="D81" s="205"/>
      <c r="E81" s="205"/>
      <c r="F81" s="205"/>
      <c r="G81" s="205"/>
    </row>
    <row r="82" spans="1:7" ht="13.5">
      <c r="A82" s="195"/>
      <c r="B82" s="205"/>
      <c r="C82" s="205"/>
      <c r="D82" s="205"/>
      <c r="E82" s="205"/>
      <c r="F82" s="205"/>
      <c r="G82" s="205"/>
    </row>
    <row r="83" spans="1:7" ht="13.5">
      <c r="A83" s="195"/>
      <c r="B83" s="205"/>
      <c r="C83" s="205"/>
      <c r="D83" s="205"/>
      <c r="E83" s="205"/>
      <c r="F83" s="205"/>
      <c r="G83" s="205"/>
    </row>
    <row r="84" spans="1:7" ht="13.5">
      <c r="A84" s="195"/>
      <c r="B84" s="205"/>
      <c r="C84" s="205"/>
      <c r="D84" s="205"/>
      <c r="E84" s="205"/>
      <c r="F84" s="205"/>
      <c r="G84" s="205"/>
    </row>
    <row r="85" spans="1:7" ht="13.5">
      <c r="A85" s="195"/>
      <c r="B85" s="205"/>
      <c r="C85" s="205"/>
      <c r="D85" s="205"/>
      <c r="E85" s="205"/>
      <c r="F85" s="205"/>
      <c r="G85" s="205"/>
    </row>
    <row r="86" spans="1:7" ht="13.5">
      <c r="A86" s="195"/>
      <c r="B86" s="205"/>
      <c r="C86" s="205"/>
      <c r="D86" s="205"/>
      <c r="E86" s="205"/>
      <c r="F86" s="205"/>
      <c r="G86" s="205"/>
    </row>
    <row r="87" spans="1:7" ht="13.5">
      <c r="A87" s="195"/>
      <c r="B87" s="205"/>
      <c r="C87" s="205"/>
      <c r="D87" s="205"/>
      <c r="E87" s="205"/>
      <c r="F87" s="205"/>
      <c r="G87" s="205"/>
    </row>
    <row r="88" spans="1:7" ht="13.5">
      <c r="A88" s="195"/>
      <c r="B88" s="205"/>
      <c r="C88" s="205"/>
      <c r="D88" s="205"/>
      <c r="E88" s="205"/>
      <c r="F88" s="205"/>
      <c r="G88" s="205"/>
    </row>
    <row r="89" spans="1:7" ht="13.5">
      <c r="A89" s="195"/>
      <c r="B89" s="205"/>
      <c r="C89" s="205"/>
      <c r="D89" s="205"/>
      <c r="E89" s="205"/>
      <c r="F89" s="205"/>
      <c r="G89" s="205"/>
    </row>
    <row r="90" spans="1:7" ht="13.5">
      <c r="A90" s="195"/>
      <c r="B90" s="205"/>
      <c r="C90" s="205"/>
      <c r="D90" s="205"/>
      <c r="E90" s="205"/>
      <c r="F90" s="205"/>
      <c r="G90" s="205"/>
    </row>
    <row r="91" spans="1:7" ht="13.5">
      <c r="A91" s="195"/>
      <c r="B91" s="205"/>
      <c r="C91" s="205"/>
      <c r="D91" s="205"/>
      <c r="E91" s="205"/>
      <c r="F91" s="205"/>
      <c r="G91" s="205"/>
    </row>
    <row r="92" spans="1:7" ht="13.5">
      <c r="A92" s="195"/>
      <c r="B92" s="205"/>
      <c r="C92" s="205"/>
      <c r="D92" s="205"/>
      <c r="E92" s="205"/>
      <c r="F92" s="205"/>
      <c r="G92" s="205"/>
    </row>
    <row r="93" spans="1:7" ht="13.5">
      <c r="A93" s="195"/>
      <c r="B93" s="205"/>
      <c r="C93" s="205"/>
      <c r="D93" s="205"/>
      <c r="E93" s="205"/>
      <c r="F93" s="205"/>
      <c r="G93" s="205"/>
    </row>
    <row r="94" spans="1:7" ht="13.5">
      <c r="A94" s="195"/>
      <c r="B94" s="205"/>
      <c r="C94" s="205"/>
      <c r="D94" s="205"/>
      <c r="E94" s="205"/>
      <c r="F94" s="205"/>
      <c r="G94" s="205"/>
    </row>
    <row r="95" spans="1:7" ht="13.5">
      <c r="A95" s="195"/>
      <c r="B95" s="205"/>
      <c r="C95" s="205"/>
      <c r="D95" s="205"/>
      <c r="E95" s="205"/>
      <c r="F95" s="205"/>
      <c r="G95" s="205"/>
    </row>
    <row r="96" spans="1:7" ht="13.5">
      <c r="A96" s="195"/>
      <c r="B96" s="205"/>
      <c r="C96" s="205"/>
      <c r="D96" s="205"/>
      <c r="E96" s="205"/>
      <c r="F96" s="205"/>
      <c r="G96" s="205"/>
    </row>
    <row r="97" spans="1:7" ht="13.5">
      <c r="A97" s="195"/>
      <c r="B97" s="205"/>
      <c r="C97" s="205"/>
      <c r="D97" s="205"/>
      <c r="E97" s="205"/>
      <c r="F97" s="205"/>
      <c r="G97" s="205"/>
    </row>
    <row r="98" spans="1:7" ht="13.5">
      <c r="A98" s="195"/>
      <c r="B98" s="205"/>
      <c r="C98" s="205"/>
      <c r="D98" s="205"/>
      <c r="E98" s="205"/>
      <c r="F98" s="205"/>
      <c r="G98" s="205"/>
    </row>
    <row r="99" spans="1:7" ht="13.5">
      <c r="A99" s="195"/>
      <c r="B99" s="205"/>
      <c r="C99" s="205"/>
      <c r="D99" s="205"/>
      <c r="E99" s="205"/>
      <c r="F99" s="205"/>
      <c r="G99" s="205"/>
    </row>
    <row r="100" spans="1:7" ht="13.5">
      <c r="A100" s="195"/>
      <c r="B100" s="205"/>
      <c r="C100" s="205"/>
      <c r="D100" s="205"/>
      <c r="E100" s="205"/>
      <c r="F100" s="205"/>
      <c r="G100" s="205"/>
    </row>
    <row r="101" spans="1:7" ht="13.5">
      <c r="A101" s="195"/>
      <c r="B101" s="205"/>
      <c r="C101" s="205"/>
      <c r="D101" s="205"/>
      <c r="E101" s="205"/>
      <c r="F101" s="205"/>
      <c r="G101" s="205"/>
    </row>
    <row r="102" spans="1:7" ht="13.5">
      <c r="A102" s="195"/>
      <c r="B102" s="205"/>
      <c r="C102" s="205"/>
      <c r="D102" s="205"/>
      <c r="E102" s="205"/>
      <c r="F102" s="205"/>
      <c r="G102" s="205"/>
    </row>
    <row r="103" spans="1:7" ht="13.5">
      <c r="A103" s="195"/>
      <c r="B103" s="205"/>
      <c r="C103" s="205"/>
      <c r="D103" s="205"/>
      <c r="E103" s="205"/>
      <c r="F103" s="205"/>
      <c r="G103" s="205"/>
    </row>
    <row r="104" spans="1:7" ht="13.5">
      <c r="A104" s="195"/>
      <c r="B104" s="205"/>
      <c r="C104" s="205"/>
      <c r="D104" s="205"/>
      <c r="E104" s="205"/>
      <c r="F104" s="205"/>
      <c r="G104" s="205"/>
    </row>
    <row r="105" spans="1:7" ht="13.5">
      <c r="A105" s="195"/>
      <c r="B105" s="205"/>
      <c r="C105" s="205"/>
      <c r="D105" s="205"/>
      <c r="E105" s="205"/>
      <c r="F105" s="205"/>
      <c r="G105" s="205"/>
    </row>
    <row r="106" spans="1:7" ht="13.5">
      <c r="A106" s="195"/>
      <c r="B106" s="205"/>
      <c r="C106" s="205"/>
      <c r="D106" s="205"/>
      <c r="E106" s="205"/>
      <c r="F106" s="205"/>
      <c r="G106" s="205"/>
    </row>
    <row r="107" spans="1:7" ht="13.5">
      <c r="A107" s="195"/>
      <c r="B107" s="205"/>
      <c r="C107" s="205"/>
      <c r="D107" s="205"/>
      <c r="E107" s="205"/>
      <c r="F107" s="205"/>
      <c r="G107" s="205"/>
    </row>
    <row r="108" spans="1:7" ht="13.5">
      <c r="A108" s="195"/>
      <c r="B108" s="205"/>
      <c r="C108" s="205"/>
      <c r="D108" s="205"/>
      <c r="E108" s="205"/>
      <c r="F108" s="205"/>
      <c r="G108" s="205"/>
    </row>
    <row r="109" spans="1:7" ht="13.5">
      <c r="A109" s="195"/>
      <c r="B109" s="205"/>
      <c r="C109" s="205"/>
      <c r="D109" s="205"/>
      <c r="E109" s="205"/>
      <c r="F109" s="205"/>
      <c r="G109" s="205"/>
    </row>
    <row r="110" spans="1:7" ht="13.5">
      <c r="A110" s="195"/>
      <c r="B110" s="205"/>
      <c r="C110" s="205"/>
      <c r="D110" s="205"/>
      <c r="E110" s="205"/>
      <c r="F110" s="205"/>
      <c r="G110" s="205"/>
    </row>
    <row r="111" spans="1:7" ht="13.5">
      <c r="A111" s="195"/>
      <c r="B111" s="205"/>
      <c r="C111" s="205"/>
      <c r="D111" s="205"/>
      <c r="E111" s="205"/>
      <c r="F111" s="205"/>
      <c r="G111" s="205"/>
    </row>
    <row r="112" spans="1:7" ht="13.5">
      <c r="A112" s="195"/>
      <c r="B112" s="205"/>
      <c r="C112" s="205"/>
      <c r="D112" s="205"/>
      <c r="E112" s="205"/>
      <c r="F112" s="205"/>
      <c r="G112" s="205"/>
    </row>
    <row r="113" spans="1:7" ht="13.5">
      <c r="A113" s="195"/>
      <c r="B113" s="205"/>
      <c r="C113" s="205"/>
      <c r="D113" s="205"/>
      <c r="E113" s="205"/>
      <c r="F113" s="205"/>
      <c r="G113" s="205"/>
    </row>
    <row r="114" spans="1:7" ht="13.5">
      <c r="A114" s="195"/>
      <c r="B114" s="205"/>
      <c r="C114" s="205"/>
      <c r="D114" s="205"/>
      <c r="E114" s="205"/>
      <c r="F114" s="205"/>
      <c r="G114" s="205"/>
    </row>
    <row r="115" spans="1:7" ht="13.5">
      <c r="A115" s="195"/>
      <c r="B115" s="205"/>
      <c r="C115" s="205"/>
      <c r="D115" s="205"/>
      <c r="E115" s="205"/>
      <c r="F115" s="205"/>
      <c r="G115" s="205"/>
    </row>
    <row r="116" spans="1:7" ht="13.5">
      <c r="A116" s="195"/>
      <c r="B116" s="205"/>
      <c r="C116" s="205"/>
      <c r="D116" s="205"/>
      <c r="E116" s="205"/>
      <c r="F116" s="205"/>
      <c r="G116" s="205"/>
    </row>
    <row r="117" spans="1:7" ht="13.5">
      <c r="A117" s="195"/>
      <c r="B117" s="205"/>
      <c r="C117" s="205"/>
      <c r="D117" s="205"/>
      <c r="E117" s="205"/>
      <c r="F117" s="205"/>
      <c r="G117" s="205"/>
    </row>
    <row r="118" spans="1:7" ht="13.5">
      <c r="A118" s="195"/>
      <c r="B118" s="205"/>
      <c r="C118" s="205"/>
      <c r="D118" s="205"/>
      <c r="E118" s="205"/>
      <c r="F118" s="205"/>
      <c r="G118" s="205"/>
    </row>
    <row r="119" spans="1:7" ht="13.5">
      <c r="A119" s="195"/>
      <c r="B119" s="205"/>
      <c r="C119" s="205"/>
      <c r="D119" s="205"/>
      <c r="E119" s="205"/>
      <c r="F119" s="205"/>
      <c r="G119" s="205"/>
    </row>
    <row r="120" spans="1:7" ht="13.5">
      <c r="A120" s="195"/>
      <c r="B120" s="205"/>
      <c r="C120" s="205"/>
      <c r="D120" s="205"/>
      <c r="E120" s="205"/>
      <c r="F120" s="205"/>
      <c r="G120" s="205"/>
    </row>
    <row r="121" spans="1:7" ht="13.5">
      <c r="A121" s="195"/>
      <c r="B121" s="205"/>
      <c r="C121" s="205"/>
      <c r="D121" s="205"/>
      <c r="E121" s="205"/>
      <c r="F121" s="205"/>
      <c r="G121" s="205"/>
    </row>
    <row r="122" spans="1:7" ht="13.5">
      <c r="A122" s="195"/>
      <c r="B122" s="205"/>
      <c r="C122" s="205"/>
      <c r="D122" s="205"/>
      <c r="E122" s="205"/>
      <c r="F122" s="205"/>
      <c r="G122" s="205"/>
    </row>
    <row r="123" spans="1:7" ht="13.5">
      <c r="A123" s="195"/>
      <c r="B123" s="205"/>
      <c r="C123" s="205"/>
      <c r="D123" s="205"/>
      <c r="E123" s="205"/>
      <c r="F123" s="205"/>
      <c r="G123" s="205"/>
    </row>
    <row r="124" spans="1:7" ht="13.5">
      <c r="A124" s="195"/>
      <c r="B124" s="205"/>
      <c r="C124" s="205"/>
      <c r="D124" s="205"/>
      <c r="E124" s="205"/>
      <c r="F124" s="205"/>
      <c r="G124" s="205"/>
    </row>
    <row r="125" spans="1:7" ht="13.5">
      <c r="A125" s="195"/>
      <c r="B125" s="205"/>
      <c r="C125" s="205"/>
      <c r="D125" s="205"/>
      <c r="E125" s="205"/>
      <c r="F125" s="205"/>
      <c r="G125" s="205"/>
    </row>
    <row r="126" spans="1:7" ht="13.5">
      <c r="A126" s="195"/>
      <c r="B126" s="205"/>
      <c r="C126" s="205"/>
      <c r="D126" s="205"/>
      <c r="E126" s="205"/>
      <c r="F126" s="205"/>
      <c r="G126" s="205"/>
    </row>
    <row r="127" spans="1:7" ht="13.5">
      <c r="A127" s="195"/>
      <c r="B127" s="205"/>
      <c r="C127" s="205"/>
      <c r="D127" s="205"/>
      <c r="E127" s="205"/>
      <c r="F127" s="205"/>
      <c r="G127" s="205"/>
    </row>
    <row r="128" spans="1:7" ht="13.5">
      <c r="A128" s="195"/>
      <c r="B128" s="205"/>
      <c r="C128" s="205"/>
      <c r="D128" s="205"/>
      <c r="E128" s="205"/>
      <c r="F128" s="205"/>
      <c r="G128" s="205"/>
    </row>
    <row r="129" spans="1:7" ht="13.5">
      <c r="A129" s="195"/>
      <c r="B129" s="205"/>
      <c r="C129" s="205"/>
      <c r="D129" s="205"/>
      <c r="E129" s="205"/>
      <c r="F129" s="205"/>
      <c r="G129" s="205"/>
    </row>
    <row r="130" spans="1:7" ht="13.5">
      <c r="A130" s="195"/>
      <c r="B130" s="205"/>
      <c r="C130" s="205"/>
      <c r="D130" s="205"/>
      <c r="E130" s="205"/>
      <c r="F130" s="205"/>
      <c r="G130" s="205"/>
    </row>
    <row r="131" spans="1:7" ht="13.5">
      <c r="A131" s="195"/>
      <c r="B131" s="205"/>
      <c r="C131" s="205"/>
      <c r="D131" s="205"/>
      <c r="E131" s="205"/>
      <c r="F131" s="205"/>
      <c r="G131" s="205"/>
    </row>
    <row r="132" spans="1:7" ht="13.5">
      <c r="A132" s="195"/>
      <c r="B132" s="205"/>
      <c r="C132" s="205"/>
      <c r="D132" s="205"/>
      <c r="E132" s="205"/>
      <c r="F132" s="205"/>
      <c r="G132" s="205"/>
    </row>
    <row r="133" spans="1:7" ht="13.5">
      <c r="A133" s="195"/>
      <c r="B133" s="205"/>
      <c r="C133" s="205"/>
      <c r="D133" s="205"/>
      <c r="E133" s="205"/>
      <c r="F133" s="205"/>
      <c r="G133" s="205"/>
    </row>
    <row r="134" spans="1:7" ht="13.5">
      <c r="A134" s="195"/>
      <c r="B134" s="205"/>
      <c r="C134" s="205"/>
      <c r="D134" s="205"/>
      <c r="E134" s="205"/>
      <c r="F134" s="205"/>
      <c r="G134" s="205"/>
    </row>
    <row r="135" spans="1:7" ht="13.5">
      <c r="A135" s="195"/>
      <c r="B135" s="205"/>
      <c r="C135" s="205"/>
      <c r="D135" s="205"/>
      <c r="E135" s="205"/>
      <c r="F135" s="205"/>
      <c r="G135" s="205"/>
    </row>
    <row r="136" spans="1:7" ht="13.5">
      <c r="A136" s="195"/>
      <c r="B136" s="205"/>
      <c r="C136" s="205"/>
      <c r="D136" s="205"/>
      <c r="E136" s="205"/>
      <c r="F136" s="205"/>
      <c r="G136" s="205"/>
    </row>
    <row r="137" spans="1:7" ht="13.5">
      <c r="A137" s="195"/>
      <c r="B137" s="205"/>
      <c r="C137" s="205"/>
      <c r="D137" s="205"/>
      <c r="E137" s="205"/>
      <c r="F137" s="205"/>
      <c r="G137" s="205"/>
    </row>
    <row r="138" spans="1:7" ht="13.5">
      <c r="A138" s="195"/>
      <c r="B138" s="205"/>
      <c r="C138" s="205"/>
      <c r="D138" s="205"/>
      <c r="E138" s="205"/>
      <c r="F138" s="205"/>
      <c r="G138" s="205"/>
    </row>
    <row r="139" spans="1:7" ht="13.5">
      <c r="A139" s="195"/>
      <c r="B139" s="205"/>
      <c r="C139" s="205"/>
      <c r="D139" s="205"/>
      <c r="E139" s="205"/>
      <c r="F139" s="205"/>
      <c r="G139" s="205"/>
    </row>
    <row r="140" spans="1:7" ht="13.5">
      <c r="A140" s="195"/>
      <c r="B140" s="205"/>
      <c r="C140" s="205"/>
      <c r="D140" s="205"/>
      <c r="E140" s="205"/>
      <c r="F140" s="205"/>
      <c r="G140" s="205"/>
    </row>
    <row r="141" spans="1:7" ht="13.5">
      <c r="A141" s="195"/>
      <c r="B141" s="205"/>
      <c r="C141" s="205"/>
      <c r="D141" s="205"/>
      <c r="E141" s="205"/>
      <c r="F141" s="205"/>
      <c r="G141" s="205"/>
    </row>
    <row r="142" spans="1:7" ht="13.5">
      <c r="A142" s="195"/>
      <c r="B142" s="205"/>
      <c r="C142" s="205"/>
      <c r="D142" s="205"/>
      <c r="E142" s="205"/>
      <c r="F142" s="205"/>
      <c r="G142" s="205"/>
    </row>
    <row r="143" spans="1:7" ht="13.5">
      <c r="A143" s="195"/>
      <c r="B143" s="205"/>
      <c r="C143" s="205"/>
      <c r="D143" s="205"/>
      <c r="E143" s="205"/>
      <c r="F143" s="205"/>
      <c r="G143" s="205"/>
    </row>
    <row r="144" spans="1:7" ht="13.5">
      <c r="A144" s="195"/>
      <c r="B144" s="205"/>
      <c r="C144" s="205"/>
      <c r="D144" s="205"/>
      <c r="E144" s="205"/>
      <c r="F144" s="205"/>
      <c r="G144" s="205"/>
    </row>
    <row r="145" spans="1:7" ht="13.5">
      <c r="A145" s="195"/>
      <c r="B145" s="205"/>
      <c r="C145" s="205"/>
      <c r="D145" s="205"/>
      <c r="E145" s="205"/>
      <c r="F145" s="205"/>
      <c r="G145" s="205"/>
    </row>
    <row r="146" spans="1:7" ht="13.5">
      <c r="A146" s="195"/>
      <c r="B146" s="205"/>
      <c r="C146" s="205"/>
      <c r="D146" s="205"/>
      <c r="E146" s="205"/>
      <c r="F146" s="205"/>
      <c r="G146" s="205"/>
    </row>
    <row r="147" spans="1:7" ht="13.5">
      <c r="A147" s="195"/>
      <c r="B147" s="205"/>
      <c r="C147" s="205"/>
      <c r="D147" s="205"/>
      <c r="E147" s="205"/>
      <c r="F147" s="205"/>
      <c r="G147" s="205"/>
    </row>
    <row r="148" spans="1:7" ht="13.5">
      <c r="A148" s="195"/>
      <c r="B148" s="205"/>
      <c r="C148" s="205"/>
      <c r="D148" s="205"/>
      <c r="E148" s="205"/>
      <c r="F148" s="205"/>
      <c r="G148" s="205"/>
    </row>
    <row r="149" spans="1:7" ht="13.5">
      <c r="A149" s="195"/>
      <c r="B149" s="205"/>
      <c r="C149" s="205"/>
      <c r="D149" s="205"/>
      <c r="E149" s="205"/>
      <c r="F149" s="205"/>
      <c r="G149" s="205"/>
    </row>
    <row r="150" spans="1:7" ht="13.5">
      <c r="A150" s="195"/>
      <c r="B150" s="205"/>
      <c r="C150" s="205"/>
      <c r="D150" s="205"/>
      <c r="E150" s="205"/>
      <c r="F150" s="205"/>
      <c r="G150" s="205"/>
    </row>
    <row r="151" spans="1:7" ht="13.5">
      <c r="A151" s="195"/>
      <c r="B151" s="205"/>
      <c r="C151" s="205"/>
      <c r="D151" s="205"/>
      <c r="E151" s="205"/>
      <c r="F151" s="205"/>
      <c r="G151" s="205"/>
    </row>
    <row r="152" spans="1:7" ht="13.5">
      <c r="A152" s="195"/>
      <c r="B152" s="205"/>
      <c r="C152" s="205"/>
      <c r="D152" s="205"/>
      <c r="E152" s="205"/>
      <c r="F152" s="205"/>
      <c r="G152" s="205"/>
    </row>
    <row r="153" spans="1:7" ht="13.5">
      <c r="A153" s="195"/>
      <c r="B153" s="205"/>
      <c r="C153" s="205"/>
      <c r="D153" s="205"/>
      <c r="E153" s="205"/>
      <c r="F153" s="205"/>
      <c r="G153" s="205"/>
    </row>
    <row r="154" spans="1:7" ht="13.5">
      <c r="A154" s="195"/>
      <c r="B154" s="205"/>
      <c r="C154" s="205"/>
      <c r="D154" s="205"/>
      <c r="E154" s="205"/>
      <c r="F154" s="205"/>
      <c r="G154" s="205"/>
    </row>
    <row r="155" spans="1:7" ht="13.5">
      <c r="A155" s="195"/>
      <c r="B155" s="205"/>
      <c r="C155" s="205"/>
      <c r="D155" s="205"/>
      <c r="E155" s="205"/>
      <c r="F155" s="205"/>
      <c r="G155" s="205"/>
    </row>
    <row r="156" spans="1:7" ht="13.5">
      <c r="A156" s="195"/>
      <c r="B156" s="205"/>
      <c r="C156" s="205"/>
      <c r="D156" s="205"/>
      <c r="E156" s="205"/>
      <c r="F156" s="205"/>
      <c r="G156" s="205"/>
    </row>
    <row r="157" spans="1:7" ht="13.5">
      <c r="A157" s="195"/>
      <c r="B157" s="205"/>
      <c r="C157" s="205"/>
      <c r="D157" s="205"/>
      <c r="E157" s="205"/>
      <c r="F157" s="205"/>
      <c r="G157" s="205"/>
    </row>
    <row r="158" spans="1:7" ht="13.5">
      <c r="A158" s="195"/>
      <c r="B158" s="205"/>
      <c r="C158" s="205"/>
      <c r="D158" s="205"/>
      <c r="E158" s="205"/>
      <c r="F158" s="205"/>
      <c r="G158" s="205"/>
    </row>
    <row r="159" spans="1:7" ht="13.5">
      <c r="A159" s="195"/>
      <c r="B159" s="205"/>
      <c r="C159" s="205"/>
      <c r="D159" s="205"/>
      <c r="E159" s="205"/>
      <c r="F159" s="205"/>
      <c r="G159" s="205"/>
    </row>
    <row r="160" spans="1:7" ht="13.5">
      <c r="A160" s="195"/>
      <c r="B160" s="205"/>
      <c r="C160" s="205"/>
      <c r="D160" s="205"/>
      <c r="E160" s="205"/>
      <c r="F160" s="205"/>
      <c r="G160" s="205"/>
    </row>
    <row r="161" spans="1:7" ht="13.5">
      <c r="A161" s="195"/>
      <c r="B161" s="205"/>
      <c r="C161" s="205"/>
      <c r="D161" s="205"/>
      <c r="E161" s="205"/>
      <c r="F161" s="205"/>
      <c r="G161" s="205"/>
    </row>
    <row r="162" spans="1:7" ht="13.5">
      <c r="A162" s="195"/>
      <c r="B162" s="205"/>
      <c r="C162" s="205"/>
      <c r="D162" s="205"/>
      <c r="E162" s="205"/>
      <c r="F162" s="205"/>
      <c r="G162" s="205"/>
    </row>
    <row r="163" spans="1:7" ht="13.5">
      <c r="A163" s="195"/>
      <c r="B163" s="205"/>
      <c r="C163" s="205"/>
      <c r="D163" s="205"/>
      <c r="E163" s="205"/>
      <c r="F163" s="205"/>
      <c r="G163" s="205"/>
    </row>
    <row r="164" spans="1:7" ht="13.5">
      <c r="A164" s="195"/>
      <c r="B164" s="205"/>
      <c r="C164" s="205"/>
      <c r="D164" s="205"/>
      <c r="E164" s="205"/>
      <c r="F164" s="205"/>
      <c r="G164" s="205"/>
    </row>
    <row r="165" spans="1:7" ht="13.5">
      <c r="A165" s="195"/>
      <c r="B165" s="205"/>
      <c r="C165" s="205"/>
      <c r="D165" s="205"/>
      <c r="E165" s="205"/>
      <c r="F165" s="205"/>
      <c r="G165" s="205"/>
    </row>
    <row r="166" spans="1:7" ht="13.5">
      <c r="A166" s="195"/>
      <c r="B166" s="205"/>
      <c r="C166" s="205"/>
      <c r="D166" s="205"/>
      <c r="E166" s="205"/>
      <c r="F166" s="205"/>
      <c r="G166" s="205"/>
    </row>
    <row r="167" spans="1:7" ht="13.5">
      <c r="A167" s="195"/>
      <c r="B167" s="205"/>
      <c r="C167" s="205"/>
      <c r="D167" s="205"/>
      <c r="E167" s="205"/>
      <c r="F167" s="205"/>
      <c r="G167" s="205"/>
    </row>
    <row r="168" spans="1:7" ht="13.5">
      <c r="A168" s="195"/>
      <c r="B168" s="205"/>
      <c r="C168" s="205"/>
      <c r="D168" s="205"/>
      <c r="E168" s="205"/>
      <c r="F168" s="205"/>
      <c r="G168" s="205"/>
    </row>
    <row r="169" spans="1:7" ht="13.5">
      <c r="A169" s="195"/>
      <c r="B169" s="205"/>
      <c r="C169" s="205"/>
      <c r="D169" s="205"/>
      <c r="E169" s="205"/>
      <c r="F169" s="205"/>
      <c r="G169" s="205"/>
    </row>
    <row r="170" spans="1:7" ht="13.5">
      <c r="A170" s="195"/>
      <c r="B170" s="205"/>
      <c r="C170" s="205"/>
      <c r="D170" s="205"/>
      <c r="E170" s="205"/>
      <c r="F170" s="205"/>
      <c r="G170" s="205"/>
    </row>
    <row r="171" spans="1:7" ht="13.5">
      <c r="A171" s="195"/>
      <c r="B171" s="205"/>
      <c r="C171" s="205"/>
      <c r="D171" s="205"/>
      <c r="E171" s="205"/>
      <c r="F171" s="205"/>
      <c r="G171" s="205"/>
    </row>
    <row r="172" spans="1:7" ht="13.5">
      <c r="A172" s="195"/>
      <c r="B172" s="205"/>
      <c r="C172" s="205"/>
      <c r="D172" s="205"/>
      <c r="E172" s="205"/>
      <c r="F172" s="205"/>
      <c r="G172" s="205"/>
    </row>
    <row r="173" spans="1:7" ht="13.5">
      <c r="A173" s="195"/>
      <c r="B173" s="205"/>
      <c r="C173" s="205"/>
      <c r="D173" s="205"/>
      <c r="E173" s="205"/>
      <c r="F173" s="205"/>
      <c r="G173" s="205"/>
    </row>
    <row r="174" spans="1:7" ht="13.5">
      <c r="A174" s="195"/>
      <c r="B174" s="205"/>
      <c r="C174" s="205"/>
      <c r="D174" s="205"/>
      <c r="E174" s="205"/>
      <c r="F174" s="205"/>
      <c r="G174" s="205"/>
    </row>
    <row r="175" spans="1:7" ht="13.5">
      <c r="A175" s="195"/>
      <c r="B175" s="205"/>
      <c r="C175" s="205"/>
      <c r="D175" s="205"/>
      <c r="E175" s="205"/>
      <c r="F175" s="205"/>
      <c r="G175" s="205"/>
    </row>
    <row r="176" spans="1:7" ht="13.5">
      <c r="A176" s="195"/>
      <c r="B176" s="205"/>
      <c r="C176" s="205"/>
      <c r="D176" s="205"/>
      <c r="E176" s="205"/>
      <c r="F176" s="205"/>
      <c r="G176" s="205"/>
    </row>
    <row r="177" spans="1:7" ht="13.5">
      <c r="A177" s="195"/>
      <c r="B177" s="205"/>
      <c r="C177" s="205"/>
      <c r="D177" s="205"/>
      <c r="E177" s="205"/>
      <c r="F177" s="205"/>
      <c r="G177" s="205"/>
    </row>
    <row r="178" spans="1:7" ht="13.5">
      <c r="A178" s="195"/>
      <c r="B178" s="205"/>
      <c r="C178" s="205"/>
      <c r="D178" s="205"/>
      <c r="E178" s="205"/>
      <c r="F178" s="205"/>
      <c r="G178" s="205"/>
    </row>
    <row r="179" spans="1:7" ht="13.5">
      <c r="A179" s="195"/>
      <c r="B179" s="205"/>
      <c r="C179" s="205"/>
      <c r="D179" s="205"/>
      <c r="E179" s="205"/>
      <c r="F179" s="205"/>
      <c r="G179" s="205"/>
    </row>
    <row r="180" spans="1:7" ht="13.5">
      <c r="A180" s="195"/>
      <c r="B180" s="205"/>
      <c r="C180" s="205"/>
      <c r="D180" s="205"/>
      <c r="E180" s="205"/>
      <c r="F180" s="205"/>
      <c r="G180" s="205"/>
    </row>
    <row r="181" spans="1:7" ht="13.5">
      <c r="A181" s="195"/>
      <c r="B181" s="205"/>
      <c r="C181" s="205"/>
      <c r="D181" s="205"/>
      <c r="E181" s="205"/>
      <c r="F181" s="205"/>
      <c r="G181" s="205"/>
    </row>
    <row r="182" spans="1:7" ht="13.5">
      <c r="A182" s="195"/>
      <c r="B182" s="205"/>
      <c r="C182" s="205"/>
      <c r="D182" s="205"/>
      <c r="E182" s="205"/>
      <c r="F182" s="205"/>
      <c r="G182" s="205"/>
    </row>
    <row r="183" spans="1:7" ht="13.5">
      <c r="A183" s="195"/>
      <c r="B183" s="205"/>
      <c r="C183" s="205"/>
      <c r="D183" s="205"/>
      <c r="E183" s="205"/>
      <c r="F183" s="205"/>
      <c r="G183" s="205"/>
    </row>
    <row r="184" spans="1:7" ht="13.5">
      <c r="A184" s="195"/>
      <c r="B184" s="205"/>
      <c r="C184" s="205"/>
      <c r="D184" s="205"/>
      <c r="E184" s="205"/>
      <c r="F184" s="205"/>
      <c r="G184" s="205"/>
    </row>
    <row r="185" spans="1:7" ht="13.5">
      <c r="A185" s="195"/>
      <c r="B185" s="205"/>
      <c r="C185" s="205"/>
      <c r="D185" s="205"/>
      <c r="E185" s="205"/>
      <c r="F185" s="205"/>
      <c r="G185" s="205"/>
    </row>
    <row r="186" spans="1:7" ht="13.5">
      <c r="A186" s="195"/>
      <c r="B186" s="205"/>
      <c r="C186" s="205"/>
      <c r="D186" s="205"/>
      <c r="E186" s="205"/>
      <c r="F186" s="205"/>
      <c r="G186" s="205"/>
    </row>
    <row r="187" spans="1:7" ht="13.5">
      <c r="A187" s="195"/>
      <c r="B187" s="205"/>
      <c r="C187" s="205"/>
      <c r="D187" s="205"/>
      <c r="E187" s="205"/>
      <c r="F187" s="205"/>
      <c r="G187" s="205"/>
    </row>
    <row r="188" spans="1:7">
      <c r="A188" s="195"/>
    </row>
    <row r="189" spans="1:7">
      <c r="A189" s="195"/>
    </row>
    <row r="190" spans="1:7">
      <c r="A190" s="195"/>
    </row>
    <row r="191" spans="1:7">
      <c r="A191" s="195"/>
    </row>
    <row r="192" spans="1:7">
      <c r="A192" s="195"/>
    </row>
    <row r="193" spans="1:1">
      <c r="A193" s="195"/>
    </row>
    <row r="194" spans="1:1">
      <c r="A194" s="195"/>
    </row>
    <row r="195" spans="1:1">
      <c r="A195" s="195"/>
    </row>
    <row r="196" spans="1:1">
      <c r="A196" s="195"/>
    </row>
    <row r="197" spans="1:1">
      <c r="A197" s="195"/>
    </row>
    <row r="198" spans="1:1">
      <c r="A198" s="195"/>
    </row>
    <row r="199" spans="1:1">
      <c r="A199" s="195"/>
    </row>
    <row r="200" spans="1:1">
      <c r="A200" s="195"/>
    </row>
    <row r="201" spans="1:1">
      <c r="A201" s="195"/>
    </row>
    <row r="202" spans="1:1">
      <c r="A202" s="195"/>
    </row>
    <row r="203" spans="1:1">
      <c r="A203" s="195"/>
    </row>
    <row r="204" spans="1:1">
      <c r="A204" s="195"/>
    </row>
    <row r="205" spans="1:1">
      <c r="A205" s="195"/>
    </row>
    <row r="206" spans="1:1">
      <c r="A206" s="195"/>
    </row>
    <row r="207" spans="1:1">
      <c r="A207" s="195"/>
    </row>
    <row r="208" spans="1:1">
      <c r="A208" s="195"/>
    </row>
    <row r="209" spans="1:1">
      <c r="A209" s="195"/>
    </row>
    <row r="210" spans="1:1">
      <c r="A210" s="195"/>
    </row>
    <row r="211" spans="1:1">
      <c r="A211" s="195"/>
    </row>
    <row r="212" spans="1:1">
      <c r="A212" s="195"/>
    </row>
    <row r="213" spans="1:1">
      <c r="A213" s="195"/>
    </row>
    <row r="214" spans="1:1">
      <c r="A214" s="195"/>
    </row>
    <row r="215" spans="1:1">
      <c r="A215" s="195"/>
    </row>
    <row r="216" spans="1:1">
      <c r="A216" s="195"/>
    </row>
    <row r="217" spans="1:1">
      <c r="A217" s="195"/>
    </row>
    <row r="218" spans="1:1">
      <c r="A218" s="195"/>
    </row>
    <row r="219" spans="1:1">
      <c r="A219" s="195"/>
    </row>
    <row r="220" spans="1:1">
      <c r="A220" s="195"/>
    </row>
    <row r="221" spans="1:1">
      <c r="A221" s="195"/>
    </row>
    <row r="222" spans="1:1">
      <c r="A222" s="195"/>
    </row>
    <row r="223" spans="1:1">
      <c r="A223" s="195"/>
    </row>
    <row r="224" spans="1:1">
      <c r="A224" s="195"/>
    </row>
    <row r="225" spans="1:1">
      <c r="A225" s="195"/>
    </row>
    <row r="226" spans="1:1">
      <c r="A226" s="195"/>
    </row>
    <row r="227" spans="1:1">
      <c r="A227" s="195"/>
    </row>
    <row r="228" spans="1:1">
      <c r="A228" s="195"/>
    </row>
    <row r="229" spans="1:1">
      <c r="A229" s="195"/>
    </row>
    <row r="230" spans="1:1">
      <c r="A230" s="195"/>
    </row>
    <row r="231" spans="1:1">
      <c r="A231" s="195"/>
    </row>
    <row r="232" spans="1:1">
      <c r="A232" s="195"/>
    </row>
    <row r="233" spans="1:1">
      <c r="A233" s="195"/>
    </row>
    <row r="234" spans="1:1">
      <c r="A234" s="195"/>
    </row>
    <row r="235" spans="1:1">
      <c r="A235" s="195"/>
    </row>
    <row r="236" spans="1:1">
      <c r="A236" s="195"/>
    </row>
    <row r="237" spans="1:1">
      <c r="A237" s="195"/>
    </row>
    <row r="238" spans="1:1">
      <c r="A238" s="195"/>
    </row>
    <row r="239" spans="1:1">
      <c r="A239" s="195"/>
    </row>
    <row r="240" spans="1:1">
      <c r="A240" s="195"/>
    </row>
    <row r="241" spans="1:1">
      <c r="A241" s="195"/>
    </row>
    <row r="242" spans="1:1">
      <c r="A242" s="195"/>
    </row>
    <row r="243" spans="1:1">
      <c r="A243" s="195"/>
    </row>
    <row r="244" spans="1:1">
      <c r="A244" s="195"/>
    </row>
    <row r="245" spans="1:1">
      <c r="A245" s="195"/>
    </row>
    <row r="246" spans="1:1">
      <c r="A246" s="195"/>
    </row>
    <row r="247" spans="1:1">
      <c r="A247" s="195"/>
    </row>
    <row r="248" spans="1:1">
      <c r="A248" s="195"/>
    </row>
    <row r="249" spans="1:1">
      <c r="A249" s="195"/>
    </row>
    <row r="250" spans="1:1">
      <c r="A250" s="195"/>
    </row>
    <row r="251" spans="1:1">
      <c r="A251" s="195"/>
    </row>
    <row r="252" spans="1:1">
      <c r="A252" s="195"/>
    </row>
    <row r="253" spans="1:1">
      <c r="A253" s="195"/>
    </row>
    <row r="254" spans="1:1">
      <c r="A254" s="195"/>
    </row>
    <row r="255" spans="1:1">
      <c r="A255" s="195"/>
    </row>
    <row r="256" spans="1:1">
      <c r="A256" s="195"/>
    </row>
    <row r="257" spans="1:1">
      <c r="A257" s="195"/>
    </row>
    <row r="258" spans="1:1">
      <c r="A258" s="195"/>
    </row>
    <row r="259" spans="1:1">
      <c r="A259" s="195"/>
    </row>
    <row r="260" spans="1:1">
      <c r="A260" s="195"/>
    </row>
    <row r="261" spans="1:1">
      <c r="A261" s="195"/>
    </row>
    <row r="262" spans="1:1">
      <c r="A262" s="195"/>
    </row>
    <row r="263" spans="1:1">
      <c r="A263" s="195"/>
    </row>
    <row r="264" spans="1:1">
      <c r="A264" s="195"/>
    </row>
    <row r="265" spans="1:1">
      <c r="A265" s="195"/>
    </row>
    <row r="266" spans="1:1">
      <c r="A266" s="195"/>
    </row>
    <row r="267" spans="1:1">
      <c r="A267" s="195"/>
    </row>
    <row r="268" spans="1:1">
      <c r="A268" s="195"/>
    </row>
    <row r="269" spans="1:1">
      <c r="A269" s="195"/>
    </row>
    <row r="270" spans="1:1">
      <c r="A270" s="195"/>
    </row>
    <row r="271" spans="1:1">
      <c r="A271" s="195"/>
    </row>
    <row r="272" spans="1:1">
      <c r="A272" s="195"/>
    </row>
    <row r="273" spans="1:1">
      <c r="A273" s="195"/>
    </row>
    <row r="274" spans="1:1">
      <c r="A274" s="195"/>
    </row>
    <row r="275" spans="1:1">
      <c r="A275" s="195"/>
    </row>
    <row r="276" spans="1:1">
      <c r="A276" s="195"/>
    </row>
    <row r="277" spans="1:1">
      <c r="A277" s="195"/>
    </row>
    <row r="278" spans="1:1">
      <c r="A278" s="195"/>
    </row>
    <row r="279" spans="1:1">
      <c r="A279" s="195"/>
    </row>
    <row r="280" spans="1:1">
      <c r="A280" s="195"/>
    </row>
    <row r="281" spans="1:1">
      <c r="A281" s="195"/>
    </row>
    <row r="282" spans="1:1">
      <c r="A282" s="195"/>
    </row>
    <row r="283" spans="1:1">
      <c r="A283" s="195"/>
    </row>
    <row r="284" spans="1:1">
      <c r="A284" s="195"/>
    </row>
    <row r="285" spans="1:1">
      <c r="A285" s="195"/>
    </row>
    <row r="286" spans="1:1">
      <c r="A286" s="195"/>
    </row>
    <row r="287" spans="1:1">
      <c r="A287" s="195"/>
    </row>
    <row r="288" spans="1:1">
      <c r="A288" s="195"/>
    </row>
    <row r="289" spans="1:1">
      <c r="A289" s="195"/>
    </row>
    <row r="290" spans="1:1">
      <c r="A290" s="195"/>
    </row>
    <row r="291" spans="1:1">
      <c r="A291" s="195"/>
    </row>
    <row r="292" spans="1:1">
      <c r="A292" s="195"/>
    </row>
    <row r="293" spans="1:1">
      <c r="A293" s="195"/>
    </row>
    <row r="294" spans="1:1">
      <c r="A294" s="195"/>
    </row>
    <row r="295" spans="1:1">
      <c r="A295" s="195"/>
    </row>
    <row r="296" spans="1:1">
      <c r="A296" s="195"/>
    </row>
    <row r="297" spans="1:1">
      <c r="A297" s="195"/>
    </row>
    <row r="298" spans="1:1">
      <c r="A298" s="195"/>
    </row>
    <row r="299" spans="1:1">
      <c r="A299" s="195"/>
    </row>
    <row r="300" spans="1:1">
      <c r="A300" s="195"/>
    </row>
    <row r="301" spans="1:1">
      <c r="A301" s="195"/>
    </row>
    <row r="302" spans="1:1">
      <c r="A302" s="195"/>
    </row>
    <row r="303" spans="1:1">
      <c r="A303" s="195"/>
    </row>
    <row r="304" spans="1:1">
      <c r="A304" s="195"/>
    </row>
    <row r="305" spans="1:1">
      <c r="A305" s="195"/>
    </row>
    <row r="306" spans="1:1">
      <c r="A306" s="195"/>
    </row>
    <row r="307" spans="1:1">
      <c r="A307" s="195"/>
    </row>
    <row r="308" spans="1:1">
      <c r="A308" s="195"/>
    </row>
    <row r="309" spans="1:1">
      <c r="A309" s="195"/>
    </row>
    <row r="310" spans="1:1">
      <c r="A310" s="195"/>
    </row>
    <row r="311" spans="1:1">
      <c r="A311" s="195"/>
    </row>
    <row r="312" spans="1:1">
      <c r="A312" s="195"/>
    </row>
    <row r="313" spans="1:1">
      <c r="A313" s="195"/>
    </row>
    <row r="314" spans="1:1">
      <c r="A314" s="195"/>
    </row>
    <row r="315" spans="1:1">
      <c r="A315" s="195"/>
    </row>
    <row r="316" spans="1:1">
      <c r="A316" s="195"/>
    </row>
    <row r="317" spans="1:1">
      <c r="A317" s="195"/>
    </row>
    <row r="318" spans="1:1">
      <c r="A318" s="195"/>
    </row>
    <row r="319" spans="1:1">
      <c r="A319" s="195"/>
    </row>
    <row r="320" spans="1:1">
      <c r="A320" s="195"/>
    </row>
    <row r="321" spans="1:1">
      <c r="A321" s="195"/>
    </row>
    <row r="322" spans="1:1">
      <c r="A322" s="195"/>
    </row>
    <row r="323" spans="1:1">
      <c r="A323" s="195"/>
    </row>
    <row r="324" spans="1:1">
      <c r="A324" s="195"/>
    </row>
    <row r="325" spans="1:1">
      <c r="A325" s="195"/>
    </row>
    <row r="326" spans="1:1">
      <c r="A326" s="195"/>
    </row>
    <row r="327" spans="1:1">
      <c r="A327" s="195"/>
    </row>
    <row r="328" spans="1:1">
      <c r="A328" s="195"/>
    </row>
    <row r="329" spans="1:1">
      <c r="A329" s="195"/>
    </row>
    <row r="330" spans="1:1">
      <c r="A330" s="195"/>
    </row>
    <row r="331" spans="1:1">
      <c r="A331" s="195"/>
    </row>
    <row r="332" spans="1:1">
      <c r="A332" s="195"/>
    </row>
    <row r="333" spans="1:1">
      <c r="A333" s="195"/>
    </row>
    <row r="334" spans="1:1">
      <c r="A334" s="195"/>
    </row>
    <row r="335" spans="1:1">
      <c r="A335" s="195"/>
    </row>
    <row r="336" spans="1:1">
      <c r="A336" s="195"/>
    </row>
    <row r="337" spans="1:1">
      <c r="A337" s="195"/>
    </row>
    <row r="338" spans="1:1">
      <c r="A338" s="195"/>
    </row>
    <row r="339" spans="1:1">
      <c r="A339" s="195"/>
    </row>
    <row r="340" spans="1:1">
      <c r="A340" s="195"/>
    </row>
    <row r="341" spans="1:1">
      <c r="A341" s="195"/>
    </row>
    <row r="342" spans="1:1">
      <c r="A342" s="195"/>
    </row>
    <row r="343" spans="1:1">
      <c r="A343" s="195"/>
    </row>
    <row r="344" spans="1:1">
      <c r="A344" s="195"/>
    </row>
    <row r="345" spans="1:1">
      <c r="A345" s="195"/>
    </row>
    <row r="346" spans="1:1">
      <c r="A346" s="195"/>
    </row>
    <row r="347" spans="1:1">
      <c r="A347" s="195"/>
    </row>
    <row r="348" spans="1:1">
      <c r="A348" s="195"/>
    </row>
    <row r="349" spans="1:1">
      <c r="A349" s="195"/>
    </row>
    <row r="350" spans="1:1">
      <c r="A350" s="195"/>
    </row>
    <row r="351" spans="1:1">
      <c r="A351" s="195"/>
    </row>
    <row r="352" spans="1:1">
      <c r="A352" s="195"/>
    </row>
    <row r="353" spans="1:1">
      <c r="A353" s="195"/>
    </row>
    <row r="354" spans="1:1">
      <c r="A354" s="195"/>
    </row>
    <row r="355" spans="1:1">
      <c r="A355" s="195"/>
    </row>
    <row r="356" spans="1:1">
      <c r="A356" s="195"/>
    </row>
    <row r="357" spans="1:1">
      <c r="A357" s="195"/>
    </row>
    <row r="358" spans="1:1">
      <c r="A358" s="195"/>
    </row>
    <row r="359" spans="1:1">
      <c r="A359" s="195"/>
    </row>
    <row r="360" spans="1:1">
      <c r="A360" s="195"/>
    </row>
    <row r="361" spans="1:1">
      <c r="A361" s="195"/>
    </row>
    <row r="362" spans="1:1">
      <c r="A362" s="195"/>
    </row>
    <row r="363" spans="1:1">
      <c r="A363" s="195"/>
    </row>
    <row r="364" spans="1:1">
      <c r="A364" s="195"/>
    </row>
    <row r="365" spans="1:1">
      <c r="A365" s="195"/>
    </row>
    <row r="366" spans="1:1">
      <c r="A366" s="195"/>
    </row>
    <row r="367" spans="1:1">
      <c r="A367" s="195"/>
    </row>
    <row r="368" spans="1:1">
      <c r="A368" s="195"/>
    </row>
    <row r="369" spans="1:1">
      <c r="A369" s="195"/>
    </row>
    <row r="370" spans="1:1">
      <c r="A370" s="195"/>
    </row>
    <row r="371" spans="1:1">
      <c r="A371" s="195"/>
    </row>
    <row r="372" spans="1:1">
      <c r="A372" s="195"/>
    </row>
    <row r="373" spans="1:1">
      <c r="A373" s="195"/>
    </row>
    <row r="374" spans="1:1">
      <c r="A374" s="195"/>
    </row>
    <row r="375" spans="1:1">
      <c r="A375" s="195"/>
    </row>
    <row r="376" spans="1:1">
      <c r="A376" s="195"/>
    </row>
    <row r="377" spans="1:1">
      <c r="A377" s="195"/>
    </row>
    <row r="378" spans="1:1">
      <c r="A378" s="195"/>
    </row>
    <row r="379" spans="1:1">
      <c r="A379" s="195"/>
    </row>
    <row r="380" spans="1:1">
      <c r="A380" s="195"/>
    </row>
    <row r="381" spans="1:1">
      <c r="A381" s="195"/>
    </row>
    <row r="382" spans="1:1">
      <c r="A382" s="195"/>
    </row>
    <row r="383" spans="1:1">
      <c r="A383" s="195"/>
    </row>
    <row r="384" spans="1:1">
      <c r="A384" s="195"/>
    </row>
    <row r="385" spans="1:1">
      <c r="A385" s="195"/>
    </row>
    <row r="386" spans="1:1">
      <c r="A386" s="195"/>
    </row>
    <row r="387" spans="1:1">
      <c r="A387" s="195"/>
    </row>
    <row r="388" spans="1:1">
      <c r="A388" s="195"/>
    </row>
    <row r="389" spans="1:1">
      <c r="A389" s="195"/>
    </row>
    <row r="390" spans="1:1">
      <c r="A390" s="195"/>
    </row>
    <row r="391" spans="1:1">
      <c r="A391" s="195"/>
    </row>
    <row r="392" spans="1:1">
      <c r="A392" s="195"/>
    </row>
    <row r="393" spans="1:1">
      <c r="A393" s="195"/>
    </row>
    <row r="394" spans="1:1">
      <c r="A394" s="195"/>
    </row>
    <row r="395" spans="1:1">
      <c r="A395" s="195"/>
    </row>
    <row r="396" spans="1:1">
      <c r="A396" s="195"/>
    </row>
    <row r="397" spans="1:1">
      <c r="A397" s="195"/>
    </row>
    <row r="398" spans="1:1">
      <c r="A398" s="195"/>
    </row>
    <row r="399" spans="1:1">
      <c r="A399" s="195"/>
    </row>
    <row r="400" spans="1:1">
      <c r="A400" s="195"/>
    </row>
    <row r="401" spans="1:1">
      <c r="A401" s="195"/>
    </row>
    <row r="402" spans="1:1">
      <c r="A402" s="195"/>
    </row>
    <row r="403" spans="1:1">
      <c r="A403" s="195"/>
    </row>
    <row r="404" spans="1:1">
      <c r="A404" s="195"/>
    </row>
    <row r="405" spans="1:1">
      <c r="A405" s="195"/>
    </row>
    <row r="406" spans="1:1">
      <c r="A406" s="195"/>
    </row>
    <row r="407" spans="1:1">
      <c r="A407" s="195"/>
    </row>
    <row r="408" spans="1:1">
      <c r="A408" s="195"/>
    </row>
    <row r="409" spans="1:1">
      <c r="A409" s="195"/>
    </row>
    <row r="410" spans="1:1">
      <c r="A410" s="195"/>
    </row>
    <row r="411" spans="1:1">
      <c r="A411" s="195"/>
    </row>
    <row r="412" spans="1:1">
      <c r="A412" s="195"/>
    </row>
    <row r="413" spans="1:1">
      <c r="A413" s="195"/>
    </row>
    <row r="414" spans="1:1">
      <c r="A414" s="195"/>
    </row>
    <row r="415" spans="1:1">
      <c r="A415" s="195"/>
    </row>
    <row r="416" spans="1:1">
      <c r="A416" s="195"/>
    </row>
    <row r="417" spans="1:1">
      <c r="A417" s="195"/>
    </row>
    <row r="418" spans="1:1">
      <c r="A418" s="195"/>
    </row>
    <row r="419" spans="1:1">
      <c r="A419" s="195"/>
    </row>
    <row r="420" spans="1:1">
      <c r="A420" s="195"/>
    </row>
    <row r="421" spans="1:1">
      <c r="A421" s="195"/>
    </row>
    <row r="422" spans="1:1">
      <c r="A422" s="195"/>
    </row>
    <row r="423" spans="1:1">
      <c r="A423" s="195"/>
    </row>
    <row r="424" spans="1:1">
      <c r="A424" s="195"/>
    </row>
    <row r="425" spans="1:1">
      <c r="A425" s="195"/>
    </row>
    <row r="426" spans="1:1">
      <c r="A426" s="195"/>
    </row>
    <row r="427" spans="1:1">
      <c r="A427" s="195"/>
    </row>
    <row r="428" spans="1:1">
      <c r="A428" s="195"/>
    </row>
    <row r="429" spans="1:1">
      <c r="A429" s="195"/>
    </row>
    <row r="430" spans="1:1">
      <c r="A430" s="195"/>
    </row>
    <row r="431" spans="1:1">
      <c r="A431" s="195"/>
    </row>
    <row r="432" spans="1:1">
      <c r="A432" s="195"/>
    </row>
    <row r="433" spans="1:1">
      <c r="A433" s="195"/>
    </row>
    <row r="434" spans="1:1">
      <c r="A434" s="195"/>
    </row>
    <row r="435" spans="1:1">
      <c r="A435" s="195"/>
    </row>
    <row r="436" spans="1:1">
      <c r="A436" s="195"/>
    </row>
    <row r="437" spans="1:1">
      <c r="A437" s="195"/>
    </row>
    <row r="438" spans="1:1">
      <c r="A438" s="195"/>
    </row>
    <row r="439" spans="1:1">
      <c r="A439" s="195"/>
    </row>
    <row r="440" spans="1:1">
      <c r="A440" s="195"/>
    </row>
    <row r="441" spans="1:1">
      <c r="A441" s="195"/>
    </row>
    <row r="442" spans="1:1">
      <c r="A442" s="195"/>
    </row>
    <row r="443" spans="1:1">
      <c r="A443" s="195"/>
    </row>
    <row r="444" spans="1:1">
      <c r="A444" s="195"/>
    </row>
    <row r="445" spans="1:1">
      <c r="A445" s="195"/>
    </row>
    <row r="446" spans="1:1">
      <c r="A446" s="195"/>
    </row>
    <row r="447" spans="1:1">
      <c r="A447" s="195"/>
    </row>
    <row r="448" spans="1:1">
      <c r="A448" s="195"/>
    </row>
    <row r="449" spans="1:1">
      <c r="A449" s="195"/>
    </row>
    <row r="450" spans="1:1">
      <c r="A450" s="195"/>
    </row>
    <row r="451" spans="1:1">
      <c r="A451" s="195"/>
    </row>
    <row r="452" spans="1:1">
      <c r="A452" s="195"/>
    </row>
    <row r="453" spans="1:1">
      <c r="A453" s="195"/>
    </row>
    <row r="454" spans="1:1">
      <c r="A454" s="195"/>
    </row>
    <row r="455" spans="1:1">
      <c r="A455" s="195"/>
    </row>
    <row r="456" spans="1:1">
      <c r="A456" s="195"/>
    </row>
    <row r="457" spans="1:1">
      <c r="A457" s="195"/>
    </row>
    <row r="458" spans="1:1">
      <c r="A458" s="195"/>
    </row>
    <row r="459" spans="1:1">
      <c r="A459" s="195"/>
    </row>
    <row r="460" spans="1:1">
      <c r="A460" s="195"/>
    </row>
    <row r="461" spans="1:1">
      <c r="A461" s="195"/>
    </row>
    <row r="462" spans="1:1">
      <c r="A462" s="195"/>
    </row>
    <row r="463" spans="1:1">
      <c r="A463" s="195"/>
    </row>
    <row r="464" spans="1:1">
      <c r="A464" s="195"/>
    </row>
    <row r="465" spans="1:1">
      <c r="A465" s="195"/>
    </row>
    <row r="466" spans="1:1">
      <c r="A466" s="195"/>
    </row>
    <row r="467" spans="1:1">
      <c r="A467" s="195"/>
    </row>
    <row r="468" spans="1:1">
      <c r="A468" s="195"/>
    </row>
    <row r="469" spans="1:1">
      <c r="A469" s="195"/>
    </row>
    <row r="470" spans="1:1">
      <c r="A470" s="195"/>
    </row>
    <row r="471" spans="1:1">
      <c r="A471" s="195"/>
    </row>
    <row r="472" spans="1:1">
      <c r="A472" s="195"/>
    </row>
    <row r="473" spans="1:1">
      <c r="A473" s="195"/>
    </row>
    <row r="474" spans="1:1">
      <c r="A474" s="195"/>
    </row>
    <row r="475" spans="1:1">
      <c r="A475" s="195"/>
    </row>
    <row r="476" spans="1:1">
      <c r="A476" s="195"/>
    </row>
    <row r="477" spans="1:1">
      <c r="A477" s="195"/>
    </row>
    <row r="478" spans="1:1">
      <c r="A478" s="195"/>
    </row>
    <row r="479" spans="1:1">
      <c r="A479" s="195"/>
    </row>
    <row r="480" spans="1:1">
      <c r="A480" s="195"/>
    </row>
    <row r="481" spans="1:1">
      <c r="A481" s="195"/>
    </row>
    <row r="482" spans="1:1">
      <c r="A482" s="195"/>
    </row>
    <row r="483" spans="1:1">
      <c r="A483" s="195"/>
    </row>
    <row r="484" spans="1:1">
      <c r="A484" s="195"/>
    </row>
    <row r="485" spans="1:1">
      <c r="A485" s="195"/>
    </row>
    <row r="486" spans="1:1">
      <c r="A486" s="195"/>
    </row>
    <row r="487" spans="1:1">
      <c r="A487" s="195"/>
    </row>
    <row r="488" spans="1:1">
      <c r="A488" s="195"/>
    </row>
    <row r="489" spans="1:1">
      <c r="A489" s="195"/>
    </row>
    <row r="490" spans="1:1">
      <c r="A490" s="195"/>
    </row>
    <row r="491" spans="1:1">
      <c r="A491" s="195"/>
    </row>
    <row r="492" spans="1:1">
      <c r="A492" s="195"/>
    </row>
    <row r="493" spans="1:1">
      <c r="A493" s="195"/>
    </row>
    <row r="494" spans="1:1">
      <c r="A494" s="195"/>
    </row>
    <row r="495" spans="1:1">
      <c r="A495" s="195"/>
    </row>
    <row r="496" spans="1:1">
      <c r="A496" s="195"/>
    </row>
    <row r="497" spans="1:1">
      <c r="A497" s="195"/>
    </row>
    <row r="498" spans="1:1">
      <c r="A498" s="195"/>
    </row>
    <row r="499" spans="1:1">
      <c r="A499" s="195"/>
    </row>
    <row r="500" spans="1:1">
      <c r="A500" s="195"/>
    </row>
    <row r="501" spans="1:1">
      <c r="A501" s="195"/>
    </row>
    <row r="502" spans="1:1">
      <c r="A502" s="195"/>
    </row>
    <row r="503" spans="1:1">
      <c r="A503" s="195"/>
    </row>
    <row r="504" spans="1:1">
      <c r="A504" s="195"/>
    </row>
    <row r="505" spans="1:1">
      <c r="A505" s="195"/>
    </row>
    <row r="506" spans="1:1">
      <c r="A506" s="195"/>
    </row>
    <row r="507" spans="1:1">
      <c r="A507" s="195"/>
    </row>
    <row r="508" spans="1:1">
      <c r="A508" s="195"/>
    </row>
    <row r="509" spans="1:1">
      <c r="A509" s="195"/>
    </row>
    <row r="510" spans="1:1">
      <c r="A510" s="195"/>
    </row>
    <row r="511" spans="1:1">
      <c r="A511" s="195"/>
    </row>
    <row r="512" spans="1:1">
      <c r="A512" s="195"/>
    </row>
    <row r="513" spans="1:1">
      <c r="A513" s="195"/>
    </row>
    <row r="514" spans="1:1">
      <c r="A514" s="195"/>
    </row>
    <row r="515" spans="1:1">
      <c r="A515" s="195"/>
    </row>
    <row r="516" spans="1:1">
      <c r="A516" s="195"/>
    </row>
    <row r="517" spans="1:1">
      <c r="A517" s="195"/>
    </row>
    <row r="518" spans="1:1">
      <c r="A518" s="195"/>
    </row>
    <row r="519" spans="1:1">
      <c r="A519" s="195"/>
    </row>
    <row r="520" spans="1:1">
      <c r="A520" s="195"/>
    </row>
    <row r="521" spans="1:1">
      <c r="A521" s="195"/>
    </row>
    <row r="522" spans="1:1">
      <c r="A522" s="195"/>
    </row>
    <row r="523" spans="1:1">
      <c r="A523" s="195"/>
    </row>
    <row r="524" spans="1:1">
      <c r="A524" s="195"/>
    </row>
    <row r="525" spans="1:1">
      <c r="A525" s="195"/>
    </row>
    <row r="526" spans="1:1">
      <c r="A526" s="195"/>
    </row>
    <row r="527" spans="1:1">
      <c r="A527" s="195"/>
    </row>
    <row r="528" spans="1:1">
      <c r="A528" s="195"/>
    </row>
    <row r="529" spans="1:1">
      <c r="A529" s="195"/>
    </row>
    <row r="530" spans="1:1">
      <c r="A530" s="195"/>
    </row>
    <row r="531" spans="1:1">
      <c r="A531" s="195"/>
    </row>
    <row r="532" spans="1:1">
      <c r="A532" s="195"/>
    </row>
    <row r="533" spans="1:1">
      <c r="A533" s="195"/>
    </row>
    <row r="534" spans="1:1">
      <c r="A534" s="195"/>
    </row>
    <row r="535" spans="1:1">
      <c r="A535" s="195"/>
    </row>
    <row r="536" spans="1:1">
      <c r="A536" s="195"/>
    </row>
    <row r="537" spans="1:1">
      <c r="A537" s="195"/>
    </row>
    <row r="538" spans="1:1">
      <c r="A538" s="195"/>
    </row>
    <row r="539" spans="1:1">
      <c r="A539" s="195"/>
    </row>
    <row r="540" spans="1:1">
      <c r="A540" s="195"/>
    </row>
    <row r="541" spans="1:1">
      <c r="A541" s="195"/>
    </row>
    <row r="542" spans="1:1">
      <c r="A542" s="195"/>
    </row>
    <row r="543" spans="1:1">
      <c r="A543" s="195"/>
    </row>
    <row r="544" spans="1:1">
      <c r="A544" s="195"/>
    </row>
    <row r="545" spans="1:1">
      <c r="A545" s="195"/>
    </row>
    <row r="546" spans="1:1">
      <c r="A546" s="195"/>
    </row>
    <row r="547" spans="1:1">
      <c r="A547" s="195"/>
    </row>
    <row r="548" spans="1:1">
      <c r="A548" s="195"/>
    </row>
    <row r="549" spans="1:1">
      <c r="A549" s="195"/>
    </row>
    <row r="550" spans="1:1">
      <c r="A550" s="195"/>
    </row>
    <row r="551" spans="1:1">
      <c r="A551" s="195"/>
    </row>
    <row r="552" spans="1:1">
      <c r="A552" s="195"/>
    </row>
    <row r="553" spans="1:1">
      <c r="A553" s="195"/>
    </row>
    <row r="554" spans="1:1">
      <c r="A554" s="195"/>
    </row>
    <row r="555" spans="1:1">
      <c r="A555" s="195"/>
    </row>
    <row r="556" spans="1:1">
      <c r="A556" s="195"/>
    </row>
    <row r="557" spans="1:1">
      <c r="A557" s="195"/>
    </row>
    <row r="558" spans="1:1">
      <c r="A558" s="195"/>
    </row>
    <row r="559" spans="1:1">
      <c r="A559" s="195"/>
    </row>
    <row r="560" spans="1:1">
      <c r="A560" s="195"/>
    </row>
    <row r="561" spans="1:1">
      <c r="A561" s="195"/>
    </row>
    <row r="562" spans="1:1">
      <c r="A562" s="195"/>
    </row>
    <row r="563" spans="1:1">
      <c r="A563" s="195"/>
    </row>
    <row r="564" spans="1:1">
      <c r="A564" s="195"/>
    </row>
    <row r="565" spans="1:1">
      <c r="A565" s="195"/>
    </row>
    <row r="566" spans="1:1">
      <c r="A566" s="195"/>
    </row>
    <row r="567" spans="1:1">
      <c r="A567" s="195"/>
    </row>
    <row r="568" spans="1:1">
      <c r="A568" s="195"/>
    </row>
    <row r="569" spans="1:1">
      <c r="A569" s="195"/>
    </row>
    <row r="570" spans="1:1">
      <c r="A570" s="195"/>
    </row>
    <row r="571" spans="1:1">
      <c r="A571" s="195"/>
    </row>
    <row r="572" spans="1:1">
      <c r="A572" s="195"/>
    </row>
    <row r="573" spans="1:1">
      <c r="A573" s="195"/>
    </row>
    <row r="574" spans="1:1">
      <c r="A574" s="195"/>
    </row>
    <row r="575" spans="1:1">
      <c r="A575" s="195"/>
    </row>
    <row r="576" spans="1:1">
      <c r="A576" s="195"/>
    </row>
    <row r="577" spans="1:1">
      <c r="A577" s="195"/>
    </row>
    <row r="578" spans="1:1">
      <c r="A578" s="195"/>
    </row>
    <row r="579" spans="1:1">
      <c r="A579" s="195"/>
    </row>
    <row r="580" spans="1:1">
      <c r="A580" s="195"/>
    </row>
    <row r="581" spans="1:1">
      <c r="A581" s="195"/>
    </row>
    <row r="582" spans="1:1">
      <c r="A582" s="195"/>
    </row>
    <row r="583" spans="1:1">
      <c r="A583" s="195"/>
    </row>
    <row r="584" spans="1:1">
      <c r="A584" s="195"/>
    </row>
    <row r="585" spans="1:1">
      <c r="A585" s="195"/>
    </row>
    <row r="586" spans="1:1">
      <c r="A586" s="195"/>
    </row>
    <row r="587" spans="1:1">
      <c r="A587" s="195"/>
    </row>
    <row r="588" spans="1:1">
      <c r="A588" s="195"/>
    </row>
    <row r="589" spans="1:1">
      <c r="A589" s="195"/>
    </row>
    <row r="590" spans="1:1">
      <c r="A590" s="195"/>
    </row>
    <row r="591" spans="1:1">
      <c r="A591" s="195"/>
    </row>
    <row r="592" spans="1:1">
      <c r="A592" s="195"/>
    </row>
    <row r="593" spans="1:1">
      <c r="A593" s="195"/>
    </row>
    <row r="594" spans="1:1">
      <c r="A594" s="195"/>
    </row>
    <row r="595" spans="1:1">
      <c r="A595" s="195"/>
    </row>
    <row r="596" spans="1:1">
      <c r="A596" s="195"/>
    </row>
    <row r="597" spans="1:1">
      <c r="A597" s="195"/>
    </row>
    <row r="598" spans="1:1">
      <c r="A598" s="195"/>
    </row>
    <row r="599" spans="1:1">
      <c r="A599" s="195"/>
    </row>
    <row r="600" spans="1:1">
      <c r="A600" s="195"/>
    </row>
    <row r="601" spans="1:1">
      <c r="A601" s="195"/>
    </row>
    <row r="602" spans="1:1">
      <c r="A602" s="195"/>
    </row>
    <row r="603" spans="1:1">
      <c r="A603" s="195"/>
    </row>
    <row r="604" spans="1:1">
      <c r="A604" s="195"/>
    </row>
    <row r="605" spans="1:1">
      <c r="A605" s="195"/>
    </row>
    <row r="606" spans="1:1">
      <c r="A606" s="195"/>
    </row>
    <row r="607" spans="1:1">
      <c r="A607" s="195"/>
    </row>
    <row r="608" spans="1:1">
      <c r="A608" s="195"/>
    </row>
    <row r="609" spans="1:1">
      <c r="A609" s="195"/>
    </row>
    <row r="610" spans="1:1">
      <c r="A610" s="195"/>
    </row>
    <row r="611" spans="1:1">
      <c r="A611" s="195"/>
    </row>
    <row r="612" spans="1:1">
      <c r="A612" s="195"/>
    </row>
    <row r="613" spans="1:1">
      <c r="A613" s="195"/>
    </row>
    <row r="614" spans="1:1">
      <c r="A614" s="195"/>
    </row>
    <row r="615" spans="1:1">
      <c r="A615" s="195"/>
    </row>
    <row r="616" spans="1:1">
      <c r="A616" s="195"/>
    </row>
    <row r="617" spans="1:1">
      <c r="A617" s="195"/>
    </row>
    <row r="618" spans="1:1">
      <c r="A618" s="195"/>
    </row>
    <row r="619" spans="1:1">
      <c r="A619" s="195"/>
    </row>
    <row r="620" spans="1:1">
      <c r="A620" s="195"/>
    </row>
    <row r="621" spans="1:1">
      <c r="A621" s="195"/>
    </row>
    <row r="622" spans="1:1">
      <c r="A622" s="195"/>
    </row>
    <row r="623" spans="1:1">
      <c r="A623" s="195"/>
    </row>
    <row r="624" spans="1:1">
      <c r="A624" s="195"/>
    </row>
    <row r="625" spans="1:1">
      <c r="A625" s="195"/>
    </row>
    <row r="626" spans="1:1">
      <c r="A626" s="195"/>
    </row>
    <row r="627" spans="1:1">
      <c r="A627" s="195"/>
    </row>
    <row r="628" spans="1:1">
      <c r="A628" s="195"/>
    </row>
    <row r="629" spans="1:1">
      <c r="A629" s="195"/>
    </row>
    <row r="630" spans="1:1">
      <c r="A630" s="195"/>
    </row>
    <row r="631" spans="1:1">
      <c r="A631" s="195"/>
    </row>
    <row r="632" spans="1:1">
      <c r="A632" s="195"/>
    </row>
    <row r="633" spans="1:1">
      <c r="A633" s="195"/>
    </row>
    <row r="634" spans="1:1">
      <c r="A634" s="195"/>
    </row>
    <row r="635" spans="1:1">
      <c r="A635" s="195"/>
    </row>
    <row r="636" spans="1:1">
      <c r="A636" s="195"/>
    </row>
    <row r="637" spans="1:1">
      <c r="A637" s="195"/>
    </row>
    <row r="638" spans="1:1">
      <c r="A638" s="195"/>
    </row>
    <row r="639" spans="1:1">
      <c r="A639" s="195"/>
    </row>
    <row r="640" spans="1:1">
      <c r="A640" s="195"/>
    </row>
    <row r="641" spans="1:1">
      <c r="A641" s="195"/>
    </row>
    <row r="642" spans="1:1">
      <c r="A642" s="195"/>
    </row>
    <row r="643" spans="1:1">
      <c r="A643" s="195"/>
    </row>
    <row r="644" spans="1:1">
      <c r="A644" s="195"/>
    </row>
    <row r="645" spans="1:1">
      <c r="A645" s="195"/>
    </row>
    <row r="646" spans="1:1">
      <c r="A646" s="195"/>
    </row>
    <row r="647" spans="1:1">
      <c r="A647" s="195"/>
    </row>
    <row r="648" spans="1:1">
      <c r="A648" s="195"/>
    </row>
    <row r="649" spans="1:1">
      <c r="A649" s="195"/>
    </row>
    <row r="650" spans="1:1">
      <c r="A650" s="195"/>
    </row>
    <row r="651" spans="1:1">
      <c r="A651" s="195"/>
    </row>
    <row r="652" spans="1:1">
      <c r="A652" s="195"/>
    </row>
    <row r="653" spans="1:1">
      <c r="A653" s="195"/>
    </row>
    <row r="654" spans="1:1">
      <c r="A654" s="195"/>
    </row>
    <row r="655" spans="1:1">
      <c r="A655" s="195"/>
    </row>
    <row r="656" spans="1:1">
      <c r="A656" s="195"/>
    </row>
    <row r="657" spans="1:1">
      <c r="A657" s="195"/>
    </row>
    <row r="658" spans="1:1">
      <c r="A658" s="195"/>
    </row>
    <row r="659" spans="1:1">
      <c r="A659" s="195"/>
    </row>
    <row r="660" spans="1:1">
      <c r="A660" s="195"/>
    </row>
    <row r="661" spans="1:1">
      <c r="A661" s="195"/>
    </row>
    <row r="662" spans="1:1">
      <c r="A662" s="195"/>
    </row>
    <row r="663" spans="1:1">
      <c r="A663" s="195"/>
    </row>
    <row r="664" spans="1:1">
      <c r="A664" s="195"/>
    </row>
    <row r="665" spans="1:1">
      <c r="A665" s="195"/>
    </row>
    <row r="666" spans="1:1">
      <c r="A666" s="195"/>
    </row>
    <row r="667" spans="1:1">
      <c r="A667" s="195"/>
    </row>
    <row r="668" spans="1:1">
      <c r="A668" s="195"/>
    </row>
    <row r="669" spans="1:1">
      <c r="A669" s="195"/>
    </row>
    <row r="670" spans="1:1">
      <c r="A670" s="195"/>
    </row>
    <row r="671" spans="1:1">
      <c r="A671" s="195"/>
    </row>
    <row r="672" spans="1:1">
      <c r="A672" s="195"/>
    </row>
    <row r="673" spans="1:1">
      <c r="A673" s="195"/>
    </row>
    <row r="674" spans="1:1">
      <c r="A674" s="195"/>
    </row>
    <row r="675" spans="1:1">
      <c r="A675" s="195"/>
    </row>
    <row r="676" spans="1:1">
      <c r="A676" s="195"/>
    </row>
    <row r="677" spans="1:1">
      <c r="A677" s="195"/>
    </row>
    <row r="678" spans="1:1">
      <c r="A678" s="195"/>
    </row>
    <row r="679" spans="1:1">
      <c r="A679" s="195"/>
    </row>
    <row r="680" spans="1:1">
      <c r="A680" s="195"/>
    </row>
    <row r="681" spans="1:1">
      <c r="A681" s="195"/>
    </row>
    <row r="682" spans="1:1">
      <c r="A682" s="195"/>
    </row>
    <row r="683" spans="1:1">
      <c r="A683" s="195"/>
    </row>
    <row r="684" spans="1:1">
      <c r="A684" s="195"/>
    </row>
    <row r="685" spans="1:1">
      <c r="A685" s="195"/>
    </row>
    <row r="686" spans="1:1">
      <c r="A686" s="195"/>
    </row>
    <row r="687" spans="1:1">
      <c r="A687" s="195"/>
    </row>
    <row r="688" spans="1:1">
      <c r="A688" s="195"/>
    </row>
    <row r="689" spans="1:1">
      <c r="A689" s="195"/>
    </row>
    <row r="690" spans="1:1">
      <c r="A690" s="195"/>
    </row>
    <row r="691" spans="1:1">
      <c r="A691" s="195"/>
    </row>
    <row r="692" spans="1:1">
      <c r="A692" s="195"/>
    </row>
    <row r="693" spans="1:1">
      <c r="A693" s="195"/>
    </row>
    <row r="694" spans="1:1">
      <c r="A694" s="195"/>
    </row>
    <row r="695" spans="1:1">
      <c r="A695" s="195"/>
    </row>
    <row r="696" spans="1:1">
      <c r="A696" s="195"/>
    </row>
    <row r="697" spans="1:1">
      <c r="A697" s="195"/>
    </row>
    <row r="698" spans="1:1">
      <c r="A698" s="195"/>
    </row>
    <row r="699" spans="1:1">
      <c r="A699" s="195"/>
    </row>
    <row r="700" spans="1:1">
      <c r="A700" s="195"/>
    </row>
    <row r="701" spans="1:1">
      <c r="A701" s="195"/>
    </row>
    <row r="702" spans="1:1">
      <c r="A702" s="195"/>
    </row>
    <row r="703" spans="1:1">
      <c r="A703" s="195"/>
    </row>
    <row r="704" spans="1:1">
      <c r="A704" s="195"/>
    </row>
    <row r="705" spans="1:1">
      <c r="A705" s="195"/>
    </row>
    <row r="706" spans="1:1">
      <c r="A706" s="195"/>
    </row>
    <row r="707" spans="1:1">
      <c r="A707" s="195"/>
    </row>
    <row r="708" spans="1:1">
      <c r="A708" s="195"/>
    </row>
    <row r="709" spans="1:1">
      <c r="A709" s="195"/>
    </row>
    <row r="710" spans="1:1">
      <c r="A710" s="195"/>
    </row>
    <row r="711" spans="1:1">
      <c r="A711" s="195"/>
    </row>
    <row r="712" spans="1:1">
      <c r="A712" s="195"/>
    </row>
    <row r="713" spans="1:1">
      <c r="A713" s="195"/>
    </row>
    <row r="714" spans="1:1">
      <c r="A714" s="195"/>
    </row>
    <row r="715" spans="1:1">
      <c r="A715" s="195"/>
    </row>
    <row r="716" spans="1:1">
      <c r="A716" s="195"/>
    </row>
    <row r="717" spans="1:1">
      <c r="A717" s="195"/>
    </row>
    <row r="718" spans="1:1">
      <c r="A718" s="195"/>
    </row>
    <row r="719" spans="1:1">
      <c r="A719" s="195"/>
    </row>
    <row r="720" spans="1:1">
      <c r="A720" s="195"/>
    </row>
    <row r="721" spans="1:1">
      <c r="A721" s="195"/>
    </row>
    <row r="722" spans="1:1">
      <c r="A722" s="195"/>
    </row>
    <row r="723" spans="1:1">
      <c r="A723" s="195"/>
    </row>
    <row r="724" spans="1:1">
      <c r="A724" s="195"/>
    </row>
    <row r="725" spans="1:1">
      <c r="A725" s="195"/>
    </row>
    <row r="726" spans="1:1">
      <c r="A726" s="195"/>
    </row>
    <row r="727" spans="1:1">
      <c r="A727" s="195"/>
    </row>
    <row r="728" spans="1:1">
      <c r="A728" s="195"/>
    </row>
    <row r="729" spans="1:1">
      <c r="A729" s="195"/>
    </row>
    <row r="730" spans="1:1">
      <c r="A730" s="195"/>
    </row>
    <row r="731" spans="1:1">
      <c r="A731" s="195"/>
    </row>
    <row r="732" spans="1:1">
      <c r="A732" s="195"/>
    </row>
    <row r="733" spans="1:1">
      <c r="A733" s="195"/>
    </row>
    <row r="734" spans="1:1">
      <c r="A734" s="195"/>
    </row>
    <row r="735" spans="1:1">
      <c r="A735" s="195"/>
    </row>
    <row r="736" spans="1:1">
      <c r="A736" s="195"/>
    </row>
    <row r="737" spans="1:1">
      <c r="A737" s="195"/>
    </row>
    <row r="738" spans="1:1">
      <c r="A738" s="195"/>
    </row>
    <row r="739" spans="1:1">
      <c r="A739" s="195"/>
    </row>
    <row r="740" spans="1:1">
      <c r="A740" s="195"/>
    </row>
    <row r="741" spans="1:1">
      <c r="A741" s="195"/>
    </row>
    <row r="742" spans="1:1">
      <c r="A742" s="195"/>
    </row>
    <row r="743" spans="1:1">
      <c r="A743" s="195"/>
    </row>
    <row r="744" spans="1:1">
      <c r="A744" s="195"/>
    </row>
    <row r="745" spans="1:1">
      <c r="A745" s="195"/>
    </row>
    <row r="746" spans="1:1">
      <c r="A746" s="195"/>
    </row>
    <row r="747" spans="1:1">
      <c r="A747" s="195"/>
    </row>
    <row r="748" spans="1:1">
      <c r="A748" s="195"/>
    </row>
    <row r="749" spans="1:1">
      <c r="A749" s="195"/>
    </row>
    <row r="750" spans="1:1">
      <c r="A750" s="195"/>
    </row>
    <row r="751" spans="1:1">
      <c r="A751" s="195"/>
    </row>
    <row r="752" spans="1:1">
      <c r="A752" s="195"/>
    </row>
    <row r="753" spans="1:1">
      <c r="A753" s="195"/>
    </row>
    <row r="754" spans="1:1">
      <c r="A754" s="195"/>
    </row>
    <row r="755" spans="1:1">
      <c r="A755" s="195"/>
    </row>
    <row r="756" spans="1:1">
      <c r="A756" s="195"/>
    </row>
    <row r="757" spans="1:1">
      <c r="A757" s="195"/>
    </row>
    <row r="758" spans="1:1">
      <c r="A758" s="195"/>
    </row>
    <row r="759" spans="1:1">
      <c r="A759" s="195"/>
    </row>
    <row r="760" spans="1:1">
      <c r="A760" s="195"/>
    </row>
    <row r="761" spans="1:1">
      <c r="A761" s="195"/>
    </row>
    <row r="762" spans="1:1">
      <c r="A762" s="195"/>
    </row>
    <row r="763" spans="1:1">
      <c r="A763" s="195"/>
    </row>
    <row r="764" spans="1:1">
      <c r="A764" s="195"/>
    </row>
    <row r="765" spans="1:1">
      <c r="A765" s="195"/>
    </row>
    <row r="766" spans="1:1">
      <c r="A766" s="195"/>
    </row>
    <row r="767" spans="1:1">
      <c r="A767" s="195"/>
    </row>
    <row r="768" spans="1:1">
      <c r="A768" s="195"/>
    </row>
    <row r="769" spans="1:1">
      <c r="A769" s="195"/>
    </row>
    <row r="770" spans="1:1">
      <c r="A770" s="195"/>
    </row>
    <row r="771" spans="1:1">
      <c r="A771" s="195"/>
    </row>
    <row r="772" spans="1:1">
      <c r="A772" s="195"/>
    </row>
    <row r="773" spans="1:1">
      <c r="A773" s="195"/>
    </row>
    <row r="774" spans="1:1">
      <c r="A774" s="195"/>
    </row>
    <row r="775" spans="1:1">
      <c r="A775" s="195"/>
    </row>
    <row r="776" spans="1:1">
      <c r="A776" s="195"/>
    </row>
    <row r="777" spans="1:1">
      <c r="A777" s="195"/>
    </row>
    <row r="778" spans="1:1">
      <c r="A778" s="195"/>
    </row>
    <row r="779" spans="1:1">
      <c r="A779" s="195"/>
    </row>
    <row r="780" spans="1:1">
      <c r="A780" s="195"/>
    </row>
    <row r="781" spans="1:1">
      <c r="A781" s="195"/>
    </row>
    <row r="782" spans="1:1">
      <c r="A782" s="195"/>
    </row>
    <row r="783" spans="1:1">
      <c r="A783" s="195"/>
    </row>
    <row r="784" spans="1:1">
      <c r="A784" s="195"/>
    </row>
    <row r="785" spans="1:1">
      <c r="A785" s="195"/>
    </row>
    <row r="786" spans="1:1">
      <c r="A786" s="195"/>
    </row>
    <row r="787" spans="1:1">
      <c r="A787" s="195"/>
    </row>
    <row r="788" spans="1:1">
      <c r="A788" s="195"/>
    </row>
    <row r="789" spans="1:1">
      <c r="A789" s="195"/>
    </row>
    <row r="790" spans="1:1">
      <c r="A790" s="195"/>
    </row>
    <row r="791" spans="1:1">
      <c r="A791" s="195"/>
    </row>
    <row r="792" spans="1:1">
      <c r="A792" s="195"/>
    </row>
    <row r="793" spans="1:1">
      <c r="A793" s="195"/>
    </row>
    <row r="794" spans="1:1">
      <c r="A794" s="195"/>
    </row>
    <row r="795" spans="1:1">
      <c r="A795" s="195"/>
    </row>
    <row r="796" spans="1:1">
      <c r="A796" s="195"/>
    </row>
    <row r="797" spans="1:1">
      <c r="A797" s="195"/>
    </row>
    <row r="798" spans="1:1">
      <c r="A798" s="195"/>
    </row>
    <row r="799" spans="1:1">
      <c r="A799" s="195"/>
    </row>
    <row r="800" spans="1:1">
      <c r="A800" s="195"/>
    </row>
    <row r="801" spans="1:1">
      <c r="A801" s="195"/>
    </row>
    <row r="802" spans="1:1">
      <c r="A802" s="195"/>
    </row>
    <row r="803" spans="1:1">
      <c r="A803" s="195"/>
    </row>
    <row r="804" spans="1:1">
      <c r="A804" s="195"/>
    </row>
    <row r="805" spans="1:1">
      <c r="A805" s="195"/>
    </row>
    <row r="806" spans="1:1">
      <c r="A806" s="195"/>
    </row>
    <row r="807" spans="1:1">
      <c r="A807" s="195"/>
    </row>
    <row r="808" spans="1:1">
      <c r="A808" s="195"/>
    </row>
    <row r="809" spans="1:1">
      <c r="A809" s="195"/>
    </row>
    <row r="810" spans="1:1">
      <c r="A810" s="195"/>
    </row>
    <row r="811" spans="1:1">
      <c r="A811" s="195"/>
    </row>
    <row r="812" spans="1:1">
      <c r="A812" s="195"/>
    </row>
    <row r="813" spans="1:1">
      <c r="A813" s="195"/>
    </row>
    <row r="814" spans="1:1">
      <c r="A814" s="195"/>
    </row>
    <row r="815" spans="1:1">
      <c r="A815" s="195"/>
    </row>
    <row r="816" spans="1:1">
      <c r="A816" s="195"/>
    </row>
    <row r="817" spans="1:1">
      <c r="A817" s="195"/>
    </row>
    <row r="818" spans="1:1">
      <c r="A818" s="195"/>
    </row>
    <row r="819" spans="1:1">
      <c r="A819" s="195"/>
    </row>
    <row r="820" spans="1:1">
      <c r="A820" s="195"/>
    </row>
    <row r="821" spans="1:1">
      <c r="A821" s="195"/>
    </row>
    <row r="822" spans="1:1">
      <c r="A822" s="195"/>
    </row>
    <row r="823" spans="1:1">
      <c r="A823" s="195"/>
    </row>
    <row r="824" spans="1:1">
      <c r="A824" s="195"/>
    </row>
    <row r="825" spans="1:1">
      <c r="A825" s="195"/>
    </row>
    <row r="826" spans="1:1">
      <c r="A826" s="195"/>
    </row>
    <row r="827" spans="1:1">
      <c r="A827" s="195"/>
    </row>
    <row r="828" spans="1:1">
      <c r="A828" s="195"/>
    </row>
    <row r="829" spans="1:1">
      <c r="A829" s="195"/>
    </row>
    <row r="830" spans="1:1">
      <c r="A830" s="195"/>
    </row>
    <row r="831" spans="1:1">
      <c r="A831" s="195"/>
    </row>
    <row r="832" spans="1:1">
      <c r="A832" s="195"/>
    </row>
    <row r="833" spans="1:1">
      <c r="A833" s="195"/>
    </row>
    <row r="834" spans="1:1">
      <c r="A834" s="195"/>
    </row>
    <row r="835" spans="1:1">
      <c r="A835" s="195"/>
    </row>
    <row r="836" spans="1:1">
      <c r="A836" s="195"/>
    </row>
    <row r="837" spans="1:1">
      <c r="A837" s="195"/>
    </row>
    <row r="838" spans="1:1">
      <c r="A838" s="195"/>
    </row>
    <row r="839" spans="1:1">
      <c r="A839" s="195"/>
    </row>
    <row r="840" spans="1:1">
      <c r="A840" s="195"/>
    </row>
    <row r="841" spans="1:1">
      <c r="A841" s="195"/>
    </row>
    <row r="842" spans="1:1">
      <c r="A842" s="195"/>
    </row>
    <row r="843" spans="1:1">
      <c r="A843" s="195"/>
    </row>
    <row r="844" spans="1:1">
      <c r="A844" s="195"/>
    </row>
    <row r="845" spans="1:1">
      <c r="A845" s="195"/>
    </row>
    <row r="846" spans="1:1">
      <c r="A846" s="195"/>
    </row>
    <row r="847" spans="1:1">
      <c r="A847" s="195"/>
    </row>
    <row r="848" spans="1:1">
      <c r="A848" s="195"/>
    </row>
    <row r="849" spans="1:1">
      <c r="A849" s="195"/>
    </row>
    <row r="850" spans="1:1">
      <c r="A850" s="195"/>
    </row>
    <row r="851" spans="1:1">
      <c r="A851" s="195"/>
    </row>
    <row r="852" spans="1:1">
      <c r="A852" s="195"/>
    </row>
    <row r="853" spans="1:1">
      <c r="A853" s="195"/>
    </row>
    <row r="854" spans="1:1">
      <c r="A854" s="195"/>
    </row>
    <row r="855" spans="1:1">
      <c r="A855" s="195"/>
    </row>
    <row r="856" spans="1:1">
      <c r="A856" s="195"/>
    </row>
    <row r="857" spans="1:1">
      <c r="A857" s="195"/>
    </row>
    <row r="858" spans="1:1">
      <c r="A858" s="195"/>
    </row>
    <row r="859" spans="1:1">
      <c r="A859" s="195"/>
    </row>
    <row r="860" spans="1:1">
      <c r="A860" s="195"/>
    </row>
  </sheetData>
  <autoFilter ref="B4:G4">
    <sortState ref="B5:G32">
      <sortCondition descending="1" ref="C4"/>
    </sortState>
  </autoFilter>
  <mergeCells count="3">
    <mergeCell ref="D2:G2"/>
    <mergeCell ref="A34:B34"/>
    <mergeCell ref="A2:C2"/>
  </mergeCells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7" workbookViewId="0">
      <selection activeCell="F28" sqref="F28"/>
    </sheetView>
  </sheetViews>
  <sheetFormatPr defaultColWidth="26.140625" defaultRowHeight="12.75"/>
  <cols>
    <col min="1" max="1" width="3.28515625" customWidth="1"/>
    <col min="2" max="2" width="40.42578125" customWidth="1"/>
    <col min="3" max="3" width="15.28515625" customWidth="1"/>
    <col min="4" max="4" width="21.140625" customWidth="1"/>
    <col min="5" max="7" width="18.7109375" customWidth="1"/>
  </cols>
  <sheetData>
    <row r="1" spans="1:7" ht="30" customHeight="1" thickBot="1">
      <c r="A1" s="194"/>
    </row>
    <row r="2" spans="1:7" ht="17.25" customHeight="1" thickBot="1">
      <c r="A2" s="403" t="s">
        <v>165</v>
      </c>
      <c r="B2" s="403"/>
      <c r="C2" s="404"/>
      <c r="D2" s="398" t="s">
        <v>149</v>
      </c>
      <c r="E2" s="405"/>
      <c r="F2" s="405"/>
      <c r="G2" s="406"/>
    </row>
    <row r="3" spans="1:7" ht="3" customHeight="1" thickBot="1">
      <c r="A3" s="207"/>
      <c r="B3" s="207"/>
      <c r="C3" s="210"/>
      <c r="D3" s="211"/>
      <c r="E3" s="211"/>
      <c r="F3" s="211"/>
      <c r="G3" s="211"/>
    </row>
    <row r="4" spans="1:7" ht="66.75" customHeight="1" thickBot="1">
      <c r="A4" s="218" t="s">
        <v>132</v>
      </c>
      <c r="B4" s="229" t="s">
        <v>0</v>
      </c>
      <c r="C4" s="218" t="s">
        <v>142</v>
      </c>
      <c r="D4" s="219" t="s">
        <v>58</v>
      </c>
      <c r="E4" s="220" t="s">
        <v>1</v>
      </c>
      <c r="F4" s="219" t="s">
        <v>2</v>
      </c>
      <c r="G4" s="220" t="s">
        <v>3</v>
      </c>
    </row>
    <row r="5" spans="1:7" ht="15">
      <c r="A5" s="345">
        <v>1</v>
      </c>
      <c r="B5" s="453" t="s">
        <v>11</v>
      </c>
      <c r="C5" s="304">
        <v>219762</v>
      </c>
      <c r="D5" s="258">
        <v>71961.899999999994</v>
      </c>
      <c r="E5" s="254">
        <v>114654.3</v>
      </c>
      <c r="F5" s="258">
        <v>1375.4</v>
      </c>
      <c r="G5" s="271">
        <v>31770.400000000001</v>
      </c>
    </row>
    <row r="6" spans="1:7" ht="15">
      <c r="A6" s="202">
        <f>+A5+1</f>
        <v>2</v>
      </c>
      <c r="B6" s="454" t="s">
        <v>10</v>
      </c>
      <c r="C6" s="305">
        <v>138355</v>
      </c>
      <c r="D6" s="257">
        <v>72884.5</v>
      </c>
      <c r="E6" s="255">
        <v>29108.3</v>
      </c>
      <c r="F6" s="257">
        <v>779.1</v>
      </c>
      <c r="G6" s="272">
        <v>35583.1</v>
      </c>
    </row>
    <row r="7" spans="1:7" ht="15">
      <c r="A7" s="202">
        <f t="shared" ref="A7:A32" si="0">+A6+1</f>
        <v>3</v>
      </c>
      <c r="B7" s="454" t="s">
        <v>159</v>
      </c>
      <c r="C7" s="305">
        <v>103790.9</v>
      </c>
      <c r="D7" s="257">
        <v>31961.3</v>
      </c>
      <c r="E7" s="255">
        <v>45386.1</v>
      </c>
      <c r="F7" s="257">
        <v>1208.5</v>
      </c>
      <c r="G7" s="272">
        <v>25235</v>
      </c>
    </row>
    <row r="8" spans="1:7" ht="15">
      <c r="A8" s="202">
        <f t="shared" si="0"/>
        <v>4</v>
      </c>
      <c r="B8" s="454" t="s">
        <v>150</v>
      </c>
      <c r="C8" s="305">
        <v>101657</v>
      </c>
      <c r="D8" s="257">
        <v>16546.2</v>
      </c>
      <c r="E8" s="255">
        <v>24383.7</v>
      </c>
      <c r="F8" s="257">
        <v>2429.9</v>
      </c>
      <c r="G8" s="272">
        <v>58297.2</v>
      </c>
    </row>
    <row r="9" spans="1:7" ht="15">
      <c r="A9" s="202">
        <f t="shared" si="0"/>
        <v>5</v>
      </c>
      <c r="B9" s="455" t="s">
        <v>7</v>
      </c>
      <c r="C9" s="305">
        <v>99937.1</v>
      </c>
      <c r="D9" s="257">
        <v>10035.299999999999</v>
      </c>
      <c r="E9" s="255">
        <v>77678.8</v>
      </c>
      <c r="F9" s="257">
        <v>207.9</v>
      </c>
      <c r="G9" s="272">
        <v>12015.1</v>
      </c>
    </row>
    <row r="10" spans="1:7" ht="15">
      <c r="A10" s="202">
        <f t="shared" si="0"/>
        <v>6</v>
      </c>
      <c r="B10" s="454" t="s">
        <v>152</v>
      </c>
      <c r="C10" s="305">
        <v>91373</v>
      </c>
      <c r="D10" s="257">
        <v>12987</v>
      </c>
      <c r="E10" s="255">
        <v>65207.8</v>
      </c>
      <c r="F10" s="257">
        <v>806.2</v>
      </c>
      <c r="G10" s="272">
        <v>12372</v>
      </c>
    </row>
    <row r="11" spans="1:7" ht="15">
      <c r="A11" s="202">
        <f t="shared" si="0"/>
        <v>7</v>
      </c>
      <c r="B11" s="343" t="s">
        <v>155</v>
      </c>
      <c r="C11" s="305">
        <v>72436.100000000006</v>
      </c>
      <c r="D11" s="257">
        <v>72237.2</v>
      </c>
      <c r="E11" s="255">
        <v>0</v>
      </c>
      <c r="F11" s="257">
        <v>0</v>
      </c>
      <c r="G11" s="272">
        <v>198.9</v>
      </c>
    </row>
    <row r="12" spans="1:7" ht="15">
      <c r="A12" s="202">
        <f t="shared" si="0"/>
        <v>8</v>
      </c>
      <c r="B12" s="343" t="s">
        <v>168</v>
      </c>
      <c r="C12" s="305">
        <v>71515.3</v>
      </c>
      <c r="D12" s="257">
        <v>32979.5</v>
      </c>
      <c r="E12" s="255">
        <v>37762.699999999997</v>
      </c>
      <c r="F12" s="257">
        <v>773.1</v>
      </c>
      <c r="G12" s="272">
        <v>0</v>
      </c>
    </row>
    <row r="13" spans="1:7" ht="15">
      <c r="A13" s="202">
        <f t="shared" si="0"/>
        <v>9</v>
      </c>
      <c r="B13" s="343" t="s">
        <v>26</v>
      </c>
      <c r="C13" s="305">
        <v>64859.3</v>
      </c>
      <c r="D13" s="257">
        <v>31664.6</v>
      </c>
      <c r="E13" s="255">
        <v>25398.9</v>
      </c>
      <c r="F13" s="257">
        <v>291.60000000000002</v>
      </c>
      <c r="G13" s="272">
        <v>7504.2</v>
      </c>
    </row>
    <row r="14" spans="1:7" ht="15">
      <c r="A14" s="202">
        <f t="shared" si="0"/>
        <v>10</v>
      </c>
      <c r="B14" s="454" t="s">
        <v>21</v>
      </c>
      <c r="C14" s="305">
        <v>36810</v>
      </c>
      <c r="D14" s="257">
        <v>20903.900000000001</v>
      </c>
      <c r="E14" s="255">
        <v>5346.6</v>
      </c>
      <c r="F14" s="257">
        <v>0</v>
      </c>
      <c r="G14" s="272">
        <v>10559.5</v>
      </c>
    </row>
    <row r="15" spans="1:7" ht="15">
      <c r="A15" s="202">
        <f t="shared" si="0"/>
        <v>11</v>
      </c>
      <c r="B15" s="454" t="s">
        <v>15</v>
      </c>
      <c r="C15" s="305">
        <v>36111</v>
      </c>
      <c r="D15" s="257">
        <v>4177.2</v>
      </c>
      <c r="E15" s="255">
        <v>16983.400000000001</v>
      </c>
      <c r="F15" s="257">
        <v>159.9</v>
      </c>
      <c r="G15" s="272">
        <v>14790.5</v>
      </c>
    </row>
    <row r="16" spans="1:7" ht="15">
      <c r="A16" s="202">
        <f t="shared" si="0"/>
        <v>12</v>
      </c>
      <c r="B16" s="455" t="s">
        <v>42</v>
      </c>
      <c r="C16" s="305">
        <v>34358</v>
      </c>
      <c r="D16" s="257">
        <v>3717</v>
      </c>
      <c r="E16" s="255">
        <v>2991</v>
      </c>
      <c r="F16" s="257">
        <v>1330</v>
      </c>
      <c r="G16" s="272">
        <v>26320</v>
      </c>
    </row>
    <row r="17" spans="1:7" ht="15">
      <c r="A17" s="202">
        <f t="shared" si="0"/>
        <v>13</v>
      </c>
      <c r="B17" s="454" t="s">
        <v>27</v>
      </c>
      <c r="C17" s="305">
        <v>20851</v>
      </c>
      <c r="D17" s="257">
        <v>986.4</v>
      </c>
      <c r="E17" s="255">
        <v>549.4</v>
      </c>
      <c r="F17" s="257">
        <v>114.2</v>
      </c>
      <c r="G17" s="272">
        <v>19201</v>
      </c>
    </row>
    <row r="18" spans="1:7" ht="15">
      <c r="A18" s="202">
        <f t="shared" si="0"/>
        <v>14</v>
      </c>
      <c r="B18" s="455" t="s">
        <v>153</v>
      </c>
      <c r="C18" s="305">
        <v>18926</v>
      </c>
      <c r="D18" s="257">
        <v>0</v>
      </c>
      <c r="E18" s="255">
        <v>18926</v>
      </c>
      <c r="F18" s="257">
        <v>0</v>
      </c>
      <c r="G18" s="272">
        <v>0</v>
      </c>
    </row>
    <row r="19" spans="1:7" ht="15" customHeight="1">
      <c r="A19" s="202">
        <f t="shared" si="0"/>
        <v>15</v>
      </c>
      <c r="B19" s="454" t="s">
        <v>20</v>
      </c>
      <c r="C19" s="305">
        <v>18326.8</v>
      </c>
      <c r="D19" s="257">
        <v>2080.8000000000002</v>
      </c>
      <c r="E19" s="255">
        <v>10899.3</v>
      </c>
      <c r="F19" s="257">
        <v>189</v>
      </c>
      <c r="G19" s="272">
        <v>5157.7</v>
      </c>
    </row>
    <row r="20" spans="1:7" ht="15">
      <c r="A20" s="202">
        <f t="shared" si="0"/>
        <v>16</v>
      </c>
      <c r="B20" s="454" t="s">
        <v>167</v>
      </c>
      <c r="C20" s="305">
        <v>15883.9</v>
      </c>
      <c r="D20" s="257">
        <v>185.4</v>
      </c>
      <c r="E20" s="255">
        <v>1363.9</v>
      </c>
      <c r="F20" s="257">
        <v>80</v>
      </c>
      <c r="G20" s="272">
        <v>14254.6</v>
      </c>
    </row>
    <row r="21" spans="1:7" ht="15">
      <c r="A21" s="202">
        <f t="shared" si="0"/>
        <v>17</v>
      </c>
      <c r="B21" s="454" t="s">
        <v>154</v>
      </c>
      <c r="C21" s="305">
        <v>9911</v>
      </c>
      <c r="D21" s="257">
        <v>25</v>
      </c>
      <c r="E21" s="255">
        <v>790.2</v>
      </c>
      <c r="F21" s="257">
        <v>0</v>
      </c>
      <c r="G21" s="272">
        <v>9095.7999999999993</v>
      </c>
    </row>
    <row r="22" spans="1:7" ht="15">
      <c r="A22" s="202">
        <f t="shared" si="0"/>
        <v>18</v>
      </c>
      <c r="B22" s="455" t="s">
        <v>172</v>
      </c>
      <c r="C22" s="305">
        <f>SUM(D22:G22)</f>
        <v>9892.1999999999989</v>
      </c>
      <c r="D22" s="257">
        <v>224.8</v>
      </c>
      <c r="E22" s="255">
        <v>172.4</v>
      </c>
      <c r="F22" s="257">
        <v>15.1</v>
      </c>
      <c r="G22" s="272">
        <v>9479.9</v>
      </c>
    </row>
    <row r="23" spans="1:7" ht="15">
      <c r="A23" s="202">
        <f t="shared" si="0"/>
        <v>19</v>
      </c>
      <c r="B23" s="454" t="s">
        <v>12</v>
      </c>
      <c r="C23" s="305">
        <v>9548.7999999999993</v>
      </c>
      <c r="D23" s="257">
        <v>4016.3</v>
      </c>
      <c r="E23" s="255">
        <v>2093.9</v>
      </c>
      <c r="F23" s="257">
        <v>50</v>
      </c>
      <c r="G23" s="272">
        <v>3388.6</v>
      </c>
    </row>
    <row r="24" spans="1:7" ht="15">
      <c r="A24" s="202">
        <f t="shared" si="0"/>
        <v>20</v>
      </c>
      <c r="B24" s="454" t="s">
        <v>158</v>
      </c>
      <c r="C24" s="305">
        <v>9371.5</v>
      </c>
      <c r="D24" s="257">
        <v>2990.6</v>
      </c>
      <c r="E24" s="255">
        <v>2171.8000000000002</v>
      </c>
      <c r="F24" s="257">
        <v>99.2</v>
      </c>
      <c r="G24" s="272">
        <v>4109.8999999999996</v>
      </c>
    </row>
    <row r="25" spans="1:7" ht="15">
      <c r="A25" s="202">
        <f t="shared" si="0"/>
        <v>21</v>
      </c>
      <c r="B25" s="454" t="s">
        <v>170</v>
      </c>
      <c r="C25" s="305">
        <v>9306.5</v>
      </c>
      <c r="D25" s="257">
        <v>3405.6</v>
      </c>
      <c r="E25" s="255">
        <v>5209.8999999999996</v>
      </c>
      <c r="F25" s="257">
        <v>0</v>
      </c>
      <c r="G25" s="272">
        <v>691</v>
      </c>
    </row>
    <row r="26" spans="1:7" ht="15">
      <c r="A26" s="202">
        <f t="shared" si="0"/>
        <v>22</v>
      </c>
      <c r="B26" s="454" t="s">
        <v>24</v>
      </c>
      <c r="C26" s="305">
        <v>7350.2</v>
      </c>
      <c r="D26" s="257">
        <v>1852.9</v>
      </c>
      <c r="E26" s="255">
        <v>5497.3</v>
      </c>
      <c r="F26" s="257">
        <v>0</v>
      </c>
      <c r="G26" s="272">
        <v>0</v>
      </c>
    </row>
    <row r="27" spans="1:7" ht="15">
      <c r="A27" s="202">
        <f t="shared" si="0"/>
        <v>23</v>
      </c>
      <c r="B27" s="454" t="s">
        <v>36</v>
      </c>
      <c r="C27" s="305">
        <v>6660.6</v>
      </c>
      <c r="D27" s="257">
        <v>171</v>
      </c>
      <c r="E27" s="255">
        <v>316</v>
      </c>
      <c r="F27" s="257">
        <v>0</v>
      </c>
      <c r="G27" s="272">
        <v>6173.6</v>
      </c>
    </row>
    <row r="28" spans="1:7" ht="15">
      <c r="A28" s="202">
        <f t="shared" si="0"/>
        <v>24</v>
      </c>
      <c r="B28" s="454" t="s">
        <v>32</v>
      </c>
      <c r="C28" s="305">
        <v>3707.7</v>
      </c>
      <c r="D28" s="257">
        <v>1502.9</v>
      </c>
      <c r="E28" s="255">
        <v>2009.3</v>
      </c>
      <c r="F28" s="257">
        <v>195.5</v>
      </c>
      <c r="G28" s="272">
        <v>0</v>
      </c>
    </row>
    <row r="29" spans="1:7" ht="15">
      <c r="A29" s="202">
        <f t="shared" si="0"/>
        <v>25</v>
      </c>
      <c r="B29" s="455" t="s">
        <v>169</v>
      </c>
      <c r="C29" s="305">
        <v>3061.2</v>
      </c>
      <c r="D29" s="257">
        <v>2477.5</v>
      </c>
      <c r="E29" s="255">
        <v>583.70000000000005</v>
      </c>
      <c r="F29" s="257">
        <v>0</v>
      </c>
      <c r="G29" s="272">
        <v>0</v>
      </c>
    </row>
    <row r="30" spans="1:7" ht="15">
      <c r="A30" s="202">
        <f t="shared" si="0"/>
        <v>26</v>
      </c>
      <c r="B30" s="454" t="s">
        <v>156</v>
      </c>
      <c r="C30" s="305">
        <v>1289.7</v>
      </c>
      <c r="D30" s="257">
        <v>1179.9000000000001</v>
      </c>
      <c r="E30" s="255">
        <v>109.8</v>
      </c>
      <c r="F30" s="257">
        <v>0</v>
      </c>
      <c r="G30" s="272">
        <v>0</v>
      </c>
    </row>
    <row r="31" spans="1:7" ht="15">
      <c r="A31" s="202">
        <f t="shared" si="0"/>
        <v>27</v>
      </c>
      <c r="B31" s="456" t="s">
        <v>166</v>
      </c>
      <c r="C31" s="305">
        <v>1188</v>
      </c>
      <c r="D31" s="257">
        <v>368.2</v>
      </c>
      <c r="E31" s="255">
        <v>635.79999999999995</v>
      </c>
      <c r="F31" s="257">
        <v>0</v>
      </c>
      <c r="G31" s="272">
        <v>184</v>
      </c>
    </row>
    <row r="32" spans="1:7" ht="15.75" thickBot="1">
      <c r="A32" s="346">
        <f t="shared" si="0"/>
        <v>28</v>
      </c>
      <c r="B32" s="457" t="s">
        <v>19</v>
      </c>
      <c r="C32" s="306">
        <v>124.4</v>
      </c>
      <c r="D32" s="259">
        <v>124.4</v>
      </c>
      <c r="E32" s="270">
        <v>0</v>
      </c>
      <c r="F32" s="259">
        <v>0</v>
      </c>
      <c r="G32" s="273">
        <v>0</v>
      </c>
    </row>
    <row r="33" spans="1:7" ht="3" customHeight="1" thickBot="1">
      <c r="A33" s="225"/>
      <c r="B33" s="226"/>
      <c r="C33" s="233"/>
      <c r="D33" s="233"/>
      <c r="E33" s="233"/>
      <c r="F33" s="233"/>
      <c r="G33" s="233"/>
    </row>
    <row r="34" spans="1:7" ht="15.75" customHeight="1" thickBot="1">
      <c r="A34" s="401" t="s">
        <v>40</v>
      </c>
      <c r="B34" s="402"/>
      <c r="C34" s="286">
        <f>SUM(C5:C32)</f>
        <v>1216364.2</v>
      </c>
      <c r="D34" s="286">
        <f>SUM(D5:D32)</f>
        <v>403647.30000000005</v>
      </c>
      <c r="E34" s="286">
        <f>SUM(E5:E32)</f>
        <v>496230.3000000001</v>
      </c>
      <c r="F34" s="286">
        <f>SUM(F5:F32)</f>
        <v>10104.6</v>
      </c>
      <c r="G34" s="286">
        <f>SUM(G5:G32)</f>
        <v>306382</v>
      </c>
    </row>
    <row r="35" spans="1:7" ht="13.5">
      <c r="A35" s="195"/>
      <c r="B35" s="205"/>
      <c r="C35" s="205"/>
      <c r="D35" s="205"/>
      <c r="E35" s="205"/>
      <c r="F35" s="205"/>
      <c r="G35" s="205"/>
    </row>
  </sheetData>
  <autoFilter ref="B4:G4">
    <sortState ref="B5:G32">
      <sortCondition descending="1" ref="C4"/>
    </sortState>
  </autoFilter>
  <mergeCells count="3">
    <mergeCell ref="D2:G2"/>
    <mergeCell ref="A34:B34"/>
    <mergeCell ref="A2:C2"/>
  </mergeCells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6"/>
  <sheetViews>
    <sheetView topLeftCell="A13" workbookViewId="0">
      <selection activeCell="G25" sqref="G25"/>
    </sheetView>
  </sheetViews>
  <sheetFormatPr defaultRowHeight="11.25"/>
  <cols>
    <col min="1" max="1" width="3.28515625" style="194" customWidth="1"/>
    <col min="2" max="2" width="38.85546875" style="198" customWidth="1"/>
    <col min="3" max="3" width="16.28515625" style="214" customWidth="1"/>
    <col min="4" max="5" width="11.7109375" style="195" customWidth="1"/>
    <col min="6" max="6" width="9.5703125" style="195" customWidth="1"/>
    <col min="7" max="8" width="11.7109375" style="195" customWidth="1"/>
    <col min="9" max="9" width="10.7109375" style="195" customWidth="1"/>
    <col min="10" max="11" width="10.42578125" style="195" customWidth="1"/>
    <col min="12" max="16384" width="9.140625" style="195"/>
  </cols>
  <sheetData>
    <row r="1" spans="1:11" ht="30" customHeight="1" thickBot="1"/>
    <row r="2" spans="1:11" ht="15.75" customHeight="1" thickBot="1">
      <c r="A2" s="396" t="s">
        <v>144</v>
      </c>
      <c r="B2" s="396"/>
      <c r="C2" s="397"/>
      <c r="D2" s="388" t="s">
        <v>134</v>
      </c>
      <c r="E2" s="389"/>
      <c r="F2" s="390"/>
      <c r="G2" s="389" t="s">
        <v>135</v>
      </c>
      <c r="H2" s="389"/>
      <c r="I2" s="390"/>
      <c r="J2" s="388" t="s">
        <v>136</v>
      </c>
      <c r="K2" s="390"/>
    </row>
    <row r="3" spans="1:11" ht="3" customHeight="1" thickBot="1">
      <c r="A3" s="201"/>
      <c r="B3" s="201"/>
      <c r="C3" s="203"/>
      <c r="D3" s="212"/>
      <c r="E3" s="199"/>
      <c r="F3" s="199"/>
      <c r="G3" s="199"/>
      <c r="H3" s="199"/>
      <c r="I3" s="199"/>
      <c r="J3" s="199"/>
      <c r="K3" s="213"/>
    </row>
    <row r="4" spans="1:11" ht="45.75" thickBot="1">
      <c r="A4" s="218" t="s">
        <v>132</v>
      </c>
      <c r="B4" s="227" t="s">
        <v>0</v>
      </c>
      <c r="C4" s="224" t="s">
        <v>143</v>
      </c>
      <c r="D4" s="224" t="s">
        <v>163</v>
      </c>
      <c r="E4" s="224" t="s">
        <v>161</v>
      </c>
      <c r="F4" s="230" t="s">
        <v>146</v>
      </c>
      <c r="G4" s="310" t="s">
        <v>163</v>
      </c>
      <c r="H4" s="224" t="s">
        <v>161</v>
      </c>
      <c r="I4" s="303" t="s">
        <v>146</v>
      </c>
      <c r="J4" s="224" t="s">
        <v>163</v>
      </c>
      <c r="K4" s="224" t="s">
        <v>161</v>
      </c>
    </row>
    <row r="5" spans="1:11" s="196" customFormat="1" ht="15">
      <c r="A5" s="345">
        <v>1</v>
      </c>
      <c r="B5" s="238" t="s">
        <v>11</v>
      </c>
      <c r="C5" s="297">
        <v>36.1</v>
      </c>
      <c r="D5" s="240">
        <v>200784.6</v>
      </c>
      <c r="E5" s="355">
        <v>132774.1</v>
      </c>
      <c r="F5" s="359">
        <f>((D5/E5)-1)*100</f>
        <v>51.222715876063177</v>
      </c>
      <c r="G5" s="240">
        <v>99662.1</v>
      </c>
      <c r="H5" s="355">
        <v>69074.100000000006</v>
      </c>
      <c r="I5" s="275">
        <f>((G5/H5)-1)*100</f>
        <v>44.282878821439574</v>
      </c>
      <c r="J5" s="276">
        <f>(G5/D5)*100</f>
        <v>49.636326690393588</v>
      </c>
      <c r="K5" s="289">
        <f>(H5/E5)*100</f>
        <v>52.02377572131914</v>
      </c>
    </row>
    <row r="6" spans="1:11" ht="15">
      <c r="A6" s="202">
        <f>+A5+1</f>
        <v>2</v>
      </c>
      <c r="B6" s="239" t="s">
        <v>152</v>
      </c>
      <c r="C6" s="307">
        <v>23.81</v>
      </c>
      <c r="D6" s="308">
        <v>82621.5</v>
      </c>
      <c r="E6" s="357">
        <v>66357.100000000006</v>
      </c>
      <c r="F6" s="360">
        <f>((D6/E6)-1)*100</f>
        <v>24.510414107910062</v>
      </c>
      <c r="G6" s="308">
        <v>44818.3</v>
      </c>
      <c r="H6" s="357">
        <v>38007.4</v>
      </c>
      <c r="I6" s="278">
        <f>((G6/H6)-1)*100</f>
        <v>17.919931381783559</v>
      </c>
      <c r="J6" s="279">
        <f>(G6/D6)*100</f>
        <v>54.245323553796531</v>
      </c>
      <c r="K6" s="290">
        <f>(H6/E6)*100</f>
        <v>57.277066056232108</v>
      </c>
    </row>
    <row r="7" spans="1:11" ht="15">
      <c r="A7" s="202">
        <f t="shared" ref="A7:A32" si="0">+A6+1</f>
        <v>3</v>
      </c>
      <c r="B7" s="239" t="s">
        <v>159</v>
      </c>
      <c r="C7" s="298">
        <v>23.11</v>
      </c>
      <c r="D7" s="241">
        <v>79713.600000000006</v>
      </c>
      <c r="E7" s="356">
        <v>62365.9</v>
      </c>
      <c r="F7" s="360">
        <f>((D7/E7)-1)*100</f>
        <v>27.816002013921072</v>
      </c>
      <c r="G7" s="241">
        <v>37845.9</v>
      </c>
      <c r="H7" s="356">
        <v>32329.200000000001</v>
      </c>
      <c r="I7" s="278">
        <f>((G7/H7)-1)*100</f>
        <v>17.064140158123298</v>
      </c>
      <c r="J7" s="279">
        <f>(G7/D7)*100</f>
        <v>47.477343891130246</v>
      </c>
      <c r="K7" s="290">
        <f>(H7/E7)*100</f>
        <v>51.837943491555485</v>
      </c>
    </row>
    <row r="8" spans="1:11" ht="15">
      <c r="A8" s="202">
        <f t="shared" si="0"/>
        <v>4</v>
      </c>
      <c r="B8" s="239" t="s">
        <v>10</v>
      </c>
      <c r="C8" s="298">
        <v>12.11</v>
      </c>
      <c r="D8" s="241">
        <v>46150.8</v>
      </c>
      <c r="E8" s="356">
        <v>40864.6</v>
      </c>
      <c r="F8" s="360">
        <f>((D8/E8)-1)*100</f>
        <v>12.935890722043041</v>
      </c>
      <c r="G8" s="241">
        <v>25303.9</v>
      </c>
      <c r="H8" s="356">
        <v>29824</v>
      </c>
      <c r="I8" s="278">
        <f>((G8/H8)-1)*100</f>
        <v>-15.155914699570816</v>
      </c>
      <c r="J8" s="279">
        <f>(G8/D8)*100</f>
        <v>54.828735363200643</v>
      </c>
      <c r="K8" s="290">
        <f>(H8/E8)*100</f>
        <v>72.98248361662661</v>
      </c>
    </row>
    <row r="9" spans="1:11" ht="15">
      <c r="A9" s="202">
        <f t="shared" si="0"/>
        <v>5</v>
      </c>
      <c r="B9" s="347" t="s">
        <v>150</v>
      </c>
      <c r="C9" s="298">
        <v>12.35</v>
      </c>
      <c r="D9" s="241">
        <v>35736.5</v>
      </c>
      <c r="E9" s="356">
        <v>34922.9</v>
      </c>
      <c r="F9" s="360">
        <f>((D9/E9)-1)*100</f>
        <v>2.329703432418273</v>
      </c>
      <c r="G9" s="241">
        <v>23708.400000000001</v>
      </c>
      <c r="H9" s="356">
        <v>22337.4</v>
      </c>
      <c r="I9" s="360">
        <f>((G9/H9)-1)*100</f>
        <v>6.1376883612237698</v>
      </c>
      <c r="J9" s="279">
        <f>(G9/D9)*100</f>
        <v>66.342255117317023</v>
      </c>
      <c r="K9" s="290">
        <f>(H9/E9)*100</f>
        <v>63.962042098451164</v>
      </c>
    </row>
    <row r="10" spans="1:11" ht="15.75" customHeight="1">
      <c r="A10" s="202">
        <f t="shared" si="0"/>
        <v>6</v>
      </c>
      <c r="B10" s="239" t="s">
        <v>26</v>
      </c>
      <c r="C10" s="298">
        <v>15.5</v>
      </c>
      <c r="D10" s="241">
        <v>30694.400000000001</v>
      </c>
      <c r="E10" s="356">
        <v>36480.5</v>
      </c>
      <c r="F10" s="360">
        <f>((D10/E10)-1)*100</f>
        <v>-15.860802346459069</v>
      </c>
      <c r="G10" s="241">
        <v>16894.599999999999</v>
      </c>
      <c r="H10" s="356">
        <v>20690.8</v>
      </c>
      <c r="I10" s="278">
        <f>((G10/H10)-1)*100</f>
        <v>-18.347284783575311</v>
      </c>
      <c r="J10" s="279">
        <f>(G10/D10)*100</f>
        <v>55.041310467055872</v>
      </c>
      <c r="K10" s="290">
        <f>(H10/E10)*100</f>
        <v>56.717424377407113</v>
      </c>
    </row>
    <row r="11" spans="1:11" ht="15.75" customHeight="1">
      <c r="A11" s="202">
        <f t="shared" si="0"/>
        <v>7</v>
      </c>
      <c r="B11" s="343" t="s">
        <v>15</v>
      </c>
      <c r="C11" s="298">
        <v>32.86</v>
      </c>
      <c r="D11" s="241">
        <v>29364</v>
      </c>
      <c r="E11" s="356">
        <v>37454.699999999997</v>
      </c>
      <c r="F11" s="360">
        <f>((D11/E11)-1)*100</f>
        <v>-21.601294363591215</v>
      </c>
      <c r="G11" s="241">
        <v>16952.400000000001</v>
      </c>
      <c r="H11" s="356">
        <v>17303.7</v>
      </c>
      <c r="I11" s="360">
        <f>((G11/H11)-1)*100</f>
        <v>-2.0302016331767203</v>
      </c>
      <c r="J11" s="279">
        <f>(G11/D11)*100</f>
        <v>57.731916632611366</v>
      </c>
      <c r="K11" s="290">
        <f>(H11/E11)*100</f>
        <v>46.199008402149808</v>
      </c>
    </row>
    <row r="12" spans="1:11" ht="15">
      <c r="A12" s="202">
        <f t="shared" si="0"/>
        <v>8</v>
      </c>
      <c r="B12" s="343" t="s">
        <v>153</v>
      </c>
      <c r="C12" s="298">
        <v>98.18</v>
      </c>
      <c r="D12" s="241">
        <v>26464.799999999999</v>
      </c>
      <c r="E12" s="356">
        <v>23104.400000000001</v>
      </c>
      <c r="F12" s="360">
        <f>((D12/E12)-1)*100</f>
        <v>14.544415782275234</v>
      </c>
      <c r="G12" s="241">
        <v>18926</v>
      </c>
      <c r="H12" s="356">
        <v>12688.3</v>
      </c>
      <c r="I12" s="278">
        <f>((G12/H12)-1)*100</f>
        <v>49.161038121734201</v>
      </c>
      <c r="J12" s="279">
        <f>(G12/D12)*100</f>
        <v>71.513859919591312</v>
      </c>
      <c r="K12" s="290">
        <f>(H12/E12)*100</f>
        <v>54.91724520004847</v>
      </c>
    </row>
    <row r="13" spans="1:11" ht="15">
      <c r="A13" s="202">
        <f t="shared" si="0"/>
        <v>9</v>
      </c>
      <c r="B13" s="343" t="s">
        <v>168</v>
      </c>
      <c r="C13" s="298">
        <v>8.1999999999999993</v>
      </c>
      <c r="D13" s="241">
        <v>24864.799999999999</v>
      </c>
      <c r="E13" s="356" t="s">
        <v>171</v>
      </c>
      <c r="F13" s="360" t="s">
        <v>171</v>
      </c>
      <c r="G13" s="241">
        <v>12710.8</v>
      </c>
      <c r="H13" s="356" t="s">
        <v>171</v>
      </c>
      <c r="I13" s="360" t="s">
        <v>171</v>
      </c>
      <c r="J13" s="279">
        <f>(G13/D13)*100</f>
        <v>51.119655094752417</v>
      </c>
      <c r="K13" s="356" t="s">
        <v>171</v>
      </c>
    </row>
    <row r="14" spans="1:11" ht="15">
      <c r="A14" s="202">
        <f t="shared" si="0"/>
        <v>10</v>
      </c>
      <c r="B14" s="239" t="s">
        <v>7</v>
      </c>
      <c r="C14" s="298">
        <v>6.99</v>
      </c>
      <c r="D14" s="241">
        <v>24060.1</v>
      </c>
      <c r="E14" s="356">
        <v>20649.400000000001</v>
      </c>
      <c r="F14" s="360">
        <f>((D14/E14)-1)*100</f>
        <v>16.517186940056348</v>
      </c>
      <c r="G14" s="241">
        <v>11697.1</v>
      </c>
      <c r="H14" s="356">
        <v>10880.4</v>
      </c>
      <c r="I14" s="278">
        <f>((G14/H14)-1)*100</f>
        <v>7.5061578618433211</v>
      </c>
      <c r="J14" s="279">
        <f>(G14/D14)*100</f>
        <v>48.616173665113614</v>
      </c>
      <c r="K14" s="290">
        <f>(H14/E14)*100</f>
        <v>52.691119354557514</v>
      </c>
    </row>
    <row r="15" spans="1:11" ht="15" customHeight="1">
      <c r="A15" s="202">
        <f t="shared" si="0"/>
        <v>11</v>
      </c>
      <c r="B15" s="239" t="s">
        <v>20</v>
      </c>
      <c r="C15" s="298">
        <v>27.94</v>
      </c>
      <c r="D15" s="241">
        <v>23799.3</v>
      </c>
      <c r="E15" s="356">
        <v>29581.7</v>
      </c>
      <c r="F15" s="360">
        <f>((D15/E15)-1)*100</f>
        <v>-19.547220071868765</v>
      </c>
      <c r="G15" s="241">
        <v>10337.200000000001</v>
      </c>
      <c r="H15" s="356">
        <v>11226.8</v>
      </c>
      <c r="I15" s="278">
        <f>((G15/H15)-1)*100</f>
        <v>-7.9238963907791948</v>
      </c>
      <c r="J15" s="279">
        <f>(G15/D15)*100</f>
        <v>43.434890942170576</v>
      </c>
      <c r="K15" s="290">
        <f>(H15/E15)*100</f>
        <v>37.951841848169643</v>
      </c>
    </row>
    <row r="16" spans="1:11" ht="15" customHeight="1">
      <c r="A16" s="202">
        <f t="shared" si="0"/>
        <v>12</v>
      </c>
      <c r="B16" s="347" t="s">
        <v>21</v>
      </c>
      <c r="C16" s="298">
        <v>10.220000000000001</v>
      </c>
      <c r="D16" s="241">
        <v>10527.7</v>
      </c>
      <c r="E16" s="356">
        <v>10521.3</v>
      </c>
      <c r="F16" s="360">
        <f>((D16/E16)-1)*100</f>
        <v>6.0828985011363024E-2</v>
      </c>
      <c r="G16" s="241">
        <v>5103.8</v>
      </c>
      <c r="H16" s="356">
        <v>4558.3999999999996</v>
      </c>
      <c r="I16" s="360">
        <f>((G16/H16)-1)*100</f>
        <v>11.964724464724474</v>
      </c>
      <c r="J16" s="279">
        <f>(G16/D16)*100</f>
        <v>48.479724916173524</v>
      </c>
      <c r="K16" s="290">
        <f>(H16/E16)*100</f>
        <v>43.32544457433967</v>
      </c>
    </row>
    <row r="17" spans="1:11" ht="15">
      <c r="A17" s="202">
        <f t="shared" si="0"/>
        <v>13</v>
      </c>
      <c r="B17" s="239" t="s">
        <v>42</v>
      </c>
      <c r="C17" s="298">
        <v>4.1399999999999997</v>
      </c>
      <c r="D17" s="241">
        <v>6512</v>
      </c>
      <c r="E17" s="356">
        <v>6183</v>
      </c>
      <c r="F17" s="360">
        <f>((D17/E17)-1)*100</f>
        <v>5.3210415655830401</v>
      </c>
      <c r="G17" s="241">
        <v>2979</v>
      </c>
      <c r="H17" s="356">
        <v>3044</v>
      </c>
      <c r="I17" s="278">
        <f>((G17/H17)-1)*100</f>
        <v>-2.1353482260183965</v>
      </c>
      <c r="J17" s="279">
        <f>(G17/D17)*100</f>
        <v>45.746314496314497</v>
      </c>
      <c r="K17" s="290">
        <f>(H17/E17)*100</f>
        <v>49.23176451560731</v>
      </c>
    </row>
    <row r="18" spans="1:11" ht="15">
      <c r="A18" s="202">
        <f t="shared" si="0"/>
        <v>14</v>
      </c>
      <c r="B18" s="347" t="s">
        <v>24</v>
      </c>
      <c r="C18" s="298">
        <v>18.25</v>
      </c>
      <c r="D18" s="241">
        <v>5864.8</v>
      </c>
      <c r="E18" s="356">
        <v>5090.7</v>
      </c>
      <c r="F18" s="360">
        <f>((D18/E18)-1)*100</f>
        <v>15.206160253010403</v>
      </c>
      <c r="G18" s="241">
        <v>1603.2</v>
      </c>
      <c r="H18" s="356">
        <v>945.1</v>
      </c>
      <c r="I18" s="360">
        <f>((G18/H18)-1)*100</f>
        <v>69.63284308538779</v>
      </c>
      <c r="J18" s="279">
        <f>(G18/D18)*100</f>
        <v>27.335970536079664</v>
      </c>
      <c r="K18" s="290">
        <f>(H18/E18)*100</f>
        <v>18.565226786100144</v>
      </c>
    </row>
    <row r="19" spans="1:11" ht="15">
      <c r="A19" s="202">
        <f t="shared" si="0"/>
        <v>15</v>
      </c>
      <c r="B19" s="239" t="s">
        <v>12</v>
      </c>
      <c r="C19" s="298">
        <v>14.22</v>
      </c>
      <c r="D19" s="241">
        <v>4169</v>
      </c>
      <c r="E19" s="356" t="s">
        <v>171</v>
      </c>
      <c r="F19" s="360" t="s">
        <v>171</v>
      </c>
      <c r="G19" s="241">
        <v>1912.3</v>
      </c>
      <c r="H19" s="356" t="s">
        <v>171</v>
      </c>
      <c r="I19" s="278" t="s">
        <v>171</v>
      </c>
      <c r="J19" s="279">
        <f>(G19/D19)*100</f>
        <v>45.869513072679297</v>
      </c>
      <c r="K19" s="356" t="s">
        <v>171</v>
      </c>
    </row>
    <row r="20" spans="1:11" ht="15" customHeight="1">
      <c r="A20" s="202">
        <f t="shared" si="0"/>
        <v>16</v>
      </c>
      <c r="B20" s="239" t="s">
        <v>158</v>
      </c>
      <c r="C20" s="298">
        <v>15.48</v>
      </c>
      <c r="D20" s="241">
        <v>4127.3</v>
      </c>
      <c r="E20" s="356">
        <v>6382.1</v>
      </c>
      <c r="F20" s="360">
        <f>((D20/E20)-1)*100</f>
        <v>-35.330063772112631</v>
      </c>
      <c r="G20" s="241">
        <v>2166.1</v>
      </c>
      <c r="H20" s="356">
        <v>1774.1</v>
      </c>
      <c r="I20" s="278">
        <f>((G20/H20)-1)*100</f>
        <v>22.095710501099152</v>
      </c>
      <c r="J20" s="279">
        <f>(G20/D20)*100</f>
        <v>52.482252319918587</v>
      </c>
      <c r="K20" s="290">
        <f>(H20/E20)*100</f>
        <v>27.79806019962081</v>
      </c>
    </row>
    <row r="21" spans="1:11" ht="15" customHeight="1">
      <c r="A21" s="202">
        <f t="shared" si="0"/>
        <v>17</v>
      </c>
      <c r="B21" s="239" t="s">
        <v>170</v>
      </c>
      <c r="C21" s="298">
        <v>15.12</v>
      </c>
      <c r="D21" s="241">
        <v>2803.8</v>
      </c>
      <c r="E21" s="356" t="s">
        <v>171</v>
      </c>
      <c r="F21" s="360" t="s">
        <v>171</v>
      </c>
      <c r="G21" s="241">
        <v>5072.3</v>
      </c>
      <c r="H21" s="356" t="s">
        <v>171</v>
      </c>
      <c r="I21" s="278" t="s">
        <v>171</v>
      </c>
      <c r="J21" s="279">
        <f>(G21/D21)*100</f>
        <v>180.90805335615948</v>
      </c>
      <c r="K21" s="356" t="s">
        <v>171</v>
      </c>
    </row>
    <row r="22" spans="1:11" ht="15" customHeight="1">
      <c r="A22" s="202">
        <f t="shared" si="0"/>
        <v>18</v>
      </c>
      <c r="B22" s="347" t="s">
        <v>166</v>
      </c>
      <c r="C22" s="298">
        <v>2.4900000000000002</v>
      </c>
      <c r="D22" s="241">
        <v>1886.4</v>
      </c>
      <c r="E22" s="356" t="s">
        <v>171</v>
      </c>
      <c r="F22" s="360" t="s">
        <v>171</v>
      </c>
      <c r="G22" s="241">
        <v>635.79999999999995</v>
      </c>
      <c r="H22" s="356" t="s">
        <v>171</v>
      </c>
      <c r="I22" s="360" t="s">
        <v>171</v>
      </c>
      <c r="J22" s="279">
        <f>(G22/D22)*100</f>
        <v>33.704410517387615</v>
      </c>
      <c r="K22" s="356" t="s">
        <v>171</v>
      </c>
    </row>
    <row r="23" spans="1:11" ht="15" customHeight="1">
      <c r="A23" s="202">
        <f t="shared" si="0"/>
        <v>19</v>
      </c>
      <c r="B23" s="239" t="s">
        <v>167</v>
      </c>
      <c r="C23" s="298">
        <v>6.63</v>
      </c>
      <c r="D23" s="241">
        <v>1834.3</v>
      </c>
      <c r="E23" s="356">
        <v>2131.9</v>
      </c>
      <c r="F23" s="360">
        <f>((D23/E23)-1)*100</f>
        <v>-13.959378957737234</v>
      </c>
      <c r="G23" s="241">
        <v>1005.5</v>
      </c>
      <c r="H23" s="356">
        <v>569.79999999999995</v>
      </c>
      <c r="I23" s="278">
        <f>((G23/H23)-1)*100</f>
        <v>76.465426465426489</v>
      </c>
      <c r="J23" s="279">
        <f>(G23/D23)*100</f>
        <v>54.816551272965164</v>
      </c>
      <c r="K23" s="290">
        <f>(H23/E23)*100</f>
        <v>26.727332426474032</v>
      </c>
    </row>
    <row r="24" spans="1:11" ht="15" customHeight="1">
      <c r="A24" s="202">
        <f t="shared" si="0"/>
        <v>20</v>
      </c>
      <c r="B24" s="239" t="s">
        <v>27</v>
      </c>
      <c r="C24" s="298">
        <v>2.17</v>
      </c>
      <c r="D24" s="241">
        <v>1798.8</v>
      </c>
      <c r="E24" s="356">
        <v>1589.3</v>
      </c>
      <c r="F24" s="360">
        <f>((D24/E24)-1)*100</f>
        <v>13.181903982885546</v>
      </c>
      <c r="G24" s="241">
        <v>520.9</v>
      </c>
      <c r="H24" s="356">
        <v>376.3</v>
      </c>
      <c r="I24" s="278">
        <f>((G24/H24)-1)*100</f>
        <v>38.42678713792187</v>
      </c>
      <c r="J24" s="279">
        <f>(G24/D24)*100</f>
        <v>28.958194351790084</v>
      </c>
      <c r="K24" s="290">
        <f>(H24/E24)*100</f>
        <v>23.677090543006358</v>
      </c>
    </row>
    <row r="25" spans="1:11" ht="15" customHeight="1">
      <c r="A25" s="202">
        <f t="shared" si="0"/>
        <v>21</v>
      </c>
      <c r="B25" s="239" t="s">
        <v>32</v>
      </c>
      <c r="C25" s="298">
        <v>22.3</v>
      </c>
      <c r="D25" s="241">
        <v>1617.9</v>
      </c>
      <c r="E25" s="356">
        <v>2412.3000000000002</v>
      </c>
      <c r="F25" s="360">
        <f>((D25/E25)-1)*100</f>
        <v>-32.931227459271241</v>
      </c>
      <c r="G25" s="241">
        <v>1910.1</v>
      </c>
      <c r="H25" s="356">
        <v>2325.4</v>
      </c>
      <c r="I25" s="278">
        <f>((G25/H25)-1)*100</f>
        <v>-17.859293024855948</v>
      </c>
      <c r="J25" s="279">
        <f>(G25/D25)*100</f>
        <v>118.06044872983496</v>
      </c>
      <c r="K25" s="290">
        <f>(H25/E25)*100</f>
        <v>96.397628818969451</v>
      </c>
    </row>
    <row r="26" spans="1:11" ht="15" customHeight="1">
      <c r="A26" s="202">
        <f t="shared" si="0"/>
        <v>22</v>
      </c>
      <c r="B26" s="239" t="s">
        <v>154</v>
      </c>
      <c r="C26" s="298">
        <v>4.1100000000000003</v>
      </c>
      <c r="D26" s="241">
        <v>1350.5</v>
      </c>
      <c r="E26" s="356">
        <v>1745.3</v>
      </c>
      <c r="F26" s="360">
        <f>((D26/E26)-1)*100</f>
        <v>-22.620752879161177</v>
      </c>
      <c r="G26" s="241">
        <v>789.3</v>
      </c>
      <c r="H26" s="356">
        <v>1140.5</v>
      </c>
      <c r="I26" s="278">
        <f>((G26/H26)-1)*100</f>
        <v>-30.793511617711534</v>
      </c>
      <c r="J26" s="279">
        <f>(G26/D26)*100</f>
        <v>58.445020362828579</v>
      </c>
      <c r="K26" s="290">
        <f>(H26/E26)*100</f>
        <v>65.346931759582887</v>
      </c>
    </row>
    <row r="27" spans="1:11" ht="15" customHeight="1">
      <c r="A27" s="202">
        <f t="shared" si="0"/>
        <v>23</v>
      </c>
      <c r="B27" s="239" t="s">
        <v>36</v>
      </c>
      <c r="C27" s="298">
        <v>3.25</v>
      </c>
      <c r="D27" s="241">
        <v>781.6</v>
      </c>
      <c r="E27" s="356" t="s">
        <v>171</v>
      </c>
      <c r="F27" s="360" t="s">
        <v>171</v>
      </c>
      <c r="G27" s="241">
        <v>316</v>
      </c>
      <c r="H27" s="356" t="s">
        <v>171</v>
      </c>
      <c r="I27" s="278" t="s">
        <v>171</v>
      </c>
      <c r="J27" s="279">
        <f>(G27/D27)*100</f>
        <v>40.429887410440124</v>
      </c>
      <c r="K27" s="356" t="s">
        <v>171</v>
      </c>
    </row>
    <row r="28" spans="1:11" ht="15" customHeight="1">
      <c r="A28" s="202">
        <f t="shared" si="0"/>
        <v>24</v>
      </c>
      <c r="B28" s="239" t="s">
        <v>156</v>
      </c>
      <c r="C28" s="298">
        <v>19.739999999999998</v>
      </c>
      <c r="D28" s="241">
        <v>695.8</v>
      </c>
      <c r="E28" s="356">
        <v>461.9</v>
      </c>
      <c r="F28" s="360">
        <f>((D28/E28)-1)*100</f>
        <v>50.63866637800389</v>
      </c>
      <c r="G28" s="241">
        <v>107.6</v>
      </c>
      <c r="H28" s="356">
        <v>233.1</v>
      </c>
      <c r="I28" s="278">
        <f>((G28/H28)-1)*100</f>
        <v>-53.83955383955383</v>
      </c>
      <c r="J28" s="279">
        <f>(G28/D28)*100</f>
        <v>15.464213854555908</v>
      </c>
      <c r="K28" s="290">
        <f>(H28/E28)*100</f>
        <v>50.465468716172332</v>
      </c>
    </row>
    <row r="29" spans="1:11" ht="15" customHeight="1">
      <c r="A29" s="202">
        <f t="shared" si="0"/>
        <v>25</v>
      </c>
      <c r="B29" s="347" t="s">
        <v>169</v>
      </c>
      <c r="C29" s="298">
        <v>7.08</v>
      </c>
      <c r="D29" s="241">
        <v>330.2</v>
      </c>
      <c r="E29" s="356" t="s">
        <v>171</v>
      </c>
      <c r="F29" s="360" t="s">
        <v>171</v>
      </c>
      <c r="G29" s="241">
        <v>555.29999999999995</v>
      </c>
      <c r="H29" s="356" t="s">
        <v>171</v>
      </c>
      <c r="I29" s="360" t="s">
        <v>171</v>
      </c>
      <c r="J29" s="279">
        <f>(G29/D29)*100</f>
        <v>168.17080557238037</v>
      </c>
      <c r="K29" s="356" t="s">
        <v>171</v>
      </c>
    </row>
    <row r="30" spans="1:11" ht="15" customHeight="1">
      <c r="A30" s="202">
        <f t="shared" si="0"/>
        <v>26</v>
      </c>
      <c r="B30" s="239" t="s">
        <v>172</v>
      </c>
      <c r="C30" s="298">
        <f>+D30/'Платежі за видами'!C13*100</f>
        <v>0.18173150266971777</v>
      </c>
      <c r="D30" s="241">
        <v>285.89999999999998</v>
      </c>
      <c r="E30" s="241" t="s">
        <v>171</v>
      </c>
      <c r="F30" s="360" t="s">
        <v>171</v>
      </c>
      <c r="G30" s="241">
        <v>121.7</v>
      </c>
      <c r="H30" s="356" t="s">
        <v>171</v>
      </c>
      <c r="I30" s="278" t="s">
        <v>171</v>
      </c>
      <c r="J30" s="279">
        <f>(G30/D30)*100</f>
        <v>42.567331234697455</v>
      </c>
      <c r="K30" s="356" t="s">
        <v>171</v>
      </c>
    </row>
    <row r="31" spans="1:11" ht="13.5" customHeight="1">
      <c r="A31" s="202">
        <f t="shared" si="0"/>
        <v>27</v>
      </c>
      <c r="B31" s="314" t="s">
        <v>19</v>
      </c>
      <c r="C31" s="298">
        <f>+D31/'Платежі за видами'!C11*100</f>
        <v>3.6646157494813355E-3</v>
      </c>
      <c r="D31" s="241">
        <v>10.6</v>
      </c>
      <c r="E31" s="362" t="s">
        <v>171</v>
      </c>
      <c r="F31" s="363" t="s">
        <v>171</v>
      </c>
      <c r="G31" s="364">
        <v>0</v>
      </c>
      <c r="H31" s="362" t="s">
        <v>171</v>
      </c>
      <c r="I31" s="365" t="s">
        <v>171</v>
      </c>
      <c r="J31" s="279">
        <f>(G31/D31)*100</f>
        <v>0</v>
      </c>
      <c r="K31" s="356" t="s">
        <v>171</v>
      </c>
    </row>
    <row r="32" spans="1:11" ht="15" customHeight="1" thickBot="1">
      <c r="A32" s="346">
        <f t="shared" si="0"/>
        <v>28</v>
      </c>
      <c r="B32" s="348" t="s">
        <v>155</v>
      </c>
      <c r="C32" s="299">
        <v>0</v>
      </c>
      <c r="D32" s="242">
        <v>1.9</v>
      </c>
      <c r="E32" s="358">
        <v>46.7</v>
      </c>
      <c r="F32" s="361">
        <f>((D32/E32)-1)*100</f>
        <v>-95.931477516059957</v>
      </c>
      <c r="G32" s="242">
        <v>0</v>
      </c>
      <c r="H32" s="358">
        <v>28.6</v>
      </c>
      <c r="I32" s="361">
        <f>((G32/H32)-1)*100</f>
        <v>-100</v>
      </c>
      <c r="J32" s="280">
        <f>(G32/D32)*100</f>
        <v>0</v>
      </c>
      <c r="K32" s="458">
        <f>(H32/E32)*100</f>
        <v>61.241970021413273</v>
      </c>
    </row>
    <row r="33" spans="1:11" ht="6" customHeight="1" thickBot="1">
      <c r="A33" s="336"/>
      <c r="B33" s="226"/>
      <c r="C33" s="234"/>
      <c r="D33" s="235"/>
      <c r="E33" s="236"/>
      <c r="F33" s="237"/>
      <c r="G33" s="235"/>
      <c r="H33" s="236"/>
      <c r="I33" s="237"/>
      <c r="J33" s="237"/>
      <c r="K33" s="237"/>
    </row>
    <row r="34" spans="1:11" ht="15.75" thickBot="1">
      <c r="A34" s="394" t="s">
        <v>40</v>
      </c>
      <c r="B34" s="407"/>
      <c r="C34" s="281">
        <f>+D34/'Платежі за видами'!C34*100</f>
        <v>17.297150793319478</v>
      </c>
      <c r="D34" s="282">
        <f>SUM(D5:D32)</f>
        <v>648852.90000000026</v>
      </c>
      <c r="E34" s="283">
        <f>SUM(E5:E32)</f>
        <v>521119.8000000001</v>
      </c>
      <c r="F34" s="267">
        <f>((D34/E34)-1)*100</f>
        <v>24.511273607335603</v>
      </c>
      <c r="G34" s="283">
        <f>SUM(G5:G32)</f>
        <v>343655.59999999992</v>
      </c>
      <c r="H34" s="284">
        <f>SUM(H5:H32)</f>
        <v>279357.39999999991</v>
      </c>
      <c r="I34" s="266">
        <f>((G34/H34)-1)*100</f>
        <v>23.016465645799975</v>
      </c>
      <c r="J34" s="285">
        <f>(G34/D34)*100</f>
        <v>52.963560770091313</v>
      </c>
      <c r="K34" s="266">
        <f>(H34/E34)*100</f>
        <v>53.607136017476186</v>
      </c>
    </row>
    <row r="35" spans="1:11">
      <c r="A35" s="195"/>
      <c r="B35" s="195"/>
      <c r="C35" s="194"/>
      <c r="G35" s="197"/>
      <c r="H35" s="197"/>
      <c r="I35" s="197"/>
      <c r="J35" s="197"/>
      <c r="K35" s="197"/>
    </row>
    <row r="36" spans="1:11">
      <c r="A36" s="195"/>
      <c r="B36" s="195"/>
      <c r="C36" s="194"/>
      <c r="G36" s="197"/>
      <c r="H36" s="197"/>
      <c r="I36" s="197"/>
      <c r="J36" s="197"/>
      <c r="K36" s="197"/>
    </row>
    <row r="37" spans="1:11">
      <c r="A37" s="195"/>
      <c r="B37" s="195"/>
      <c r="C37" s="194"/>
      <c r="E37" s="216"/>
      <c r="G37" s="197"/>
      <c r="H37" s="197"/>
      <c r="I37" s="197"/>
      <c r="J37" s="197"/>
      <c r="K37" s="197"/>
    </row>
    <row r="38" spans="1:11">
      <c r="A38" s="195"/>
      <c r="B38" s="195"/>
      <c r="C38" s="194"/>
      <c r="E38" s="216"/>
      <c r="G38" s="197"/>
      <c r="H38" s="197"/>
      <c r="I38" s="197"/>
      <c r="J38" s="197"/>
      <c r="K38" s="197"/>
    </row>
    <row r="39" spans="1:11">
      <c r="A39" s="195"/>
      <c r="B39" s="195"/>
      <c r="C39" s="194"/>
      <c r="E39" s="216"/>
      <c r="G39" s="197"/>
      <c r="H39" s="197"/>
      <c r="I39" s="197"/>
      <c r="J39" s="197"/>
      <c r="K39" s="197"/>
    </row>
    <row r="40" spans="1:11">
      <c r="A40" s="195"/>
      <c r="B40" s="195"/>
      <c r="C40" s="194"/>
      <c r="G40" s="197"/>
      <c r="H40" s="197"/>
      <c r="I40" s="197"/>
      <c r="J40" s="197"/>
      <c r="K40" s="197"/>
    </row>
    <row r="41" spans="1:11">
      <c r="A41" s="195"/>
      <c r="B41" s="195"/>
      <c r="C41" s="194"/>
      <c r="G41" s="197"/>
      <c r="H41" s="197"/>
      <c r="I41" s="197"/>
      <c r="J41" s="197"/>
      <c r="K41" s="197"/>
    </row>
    <row r="42" spans="1:11">
      <c r="A42" s="195"/>
      <c r="B42" s="195"/>
      <c r="C42" s="194"/>
      <c r="G42" s="197"/>
      <c r="H42" s="197"/>
      <c r="I42" s="197"/>
      <c r="J42" s="197"/>
      <c r="K42" s="197"/>
    </row>
    <row r="43" spans="1:11">
      <c r="A43" s="195"/>
      <c r="B43" s="195"/>
      <c r="C43" s="194"/>
      <c r="G43" s="197"/>
      <c r="H43" s="197"/>
      <c r="I43" s="197"/>
      <c r="J43" s="197"/>
      <c r="K43" s="197"/>
    </row>
    <row r="44" spans="1:11">
      <c r="A44" s="195"/>
      <c r="B44" s="195"/>
      <c r="C44" s="194"/>
      <c r="G44" s="197"/>
      <c r="H44" s="197"/>
      <c r="I44" s="197"/>
      <c r="J44" s="197"/>
      <c r="K44" s="197"/>
    </row>
    <row r="45" spans="1:11">
      <c r="A45" s="195"/>
      <c r="B45" s="195"/>
      <c r="C45" s="194"/>
      <c r="G45" s="197"/>
      <c r="H45" s="197"/>
      <c r="I45" s="197"/>
      <c r="J45" s="197"/>
      <c r="K45" s="197"/>
    </row>
    <row r="46" spans="1:11">
      <c r="A46" s="195"/>
      <c r="B46" s="195"/>
      <c r="C46" s="194"/>
      <c r="G46" s="197"/>
      <c r="H46" s="197"/>
      <c r="I46" s="197"/>
      <c r="J46" s="197"/>
      <c r="K46" s="197"/>
    </row>
    <row r="47" spans="1:11">
      <c r="A47" s="195"/>
      <c r="B47" s="195"/>
      <c r="C47" s="194"/>
      <c r="G47" s="197"/>
      <c r="H47" s="197"/>
      <c r="I47" s="197"/>
      <c r="J47" s="197"/>
      <c r="K47" s="197"/>
    </row>
    <row r="48" spans="1:11">
      <c r="A48" s="195"/>
      <c r="B48" s="195"/>
      <c r="C48" s="194"/>
      <c r="G48" s="197"/>
      <c r="H48" s="197"/>
      <c r="I48" s="197"/>
      <c r="J48" s="197"/>
      <c r="K48" s="197"/>
    </row>
    <row r="49" spans="1:11">
      <c r="A49" s="195"/>
      <c r="B49" s="195"/>
      <c r="C49" s="194"/>
      <c r="G49" s="197"/>
      <c r="H49" s="197"/>
      <c r="I49" s="197"/>
      <c r="J49" s="197"/>
      <c r="K49" s="197"/>
    </row>
    <row r="50" spans="1:11">
      <c r="A50" s="195"/>
      <c r="B50" s="195"/>
      <c r="C50" s="194"/>
      <c r="G50" s="197"/>
      <c r="H50" s="197"/>
      <c r="I50" s="197"/>
      <c r="J50" s="197"/>
      <c r="K50" s="197"/>
    </row>
    <row r="51" spans="1:11">
      <c r="A51" s="195"/>
      <c r="B51" s="195"/>
      <c r="C51" s="194"/>
      <c r="G51" s="197"/>
      <c r="H51" s="197"/>
      <c r="I51" s="197"/>
      <c r="J51" s="197"/>
      <c r="K51" s="197"/>
    </row>
    <row r="52" spans="1:11">
      <c r="A52" s="195"/>
      <c r="B52" s="195"/>
      <c r="C52" s="194"/>
      <c r="G52" s="197"/>
      <c r="H52" s="197"/>
      <c r="I52" s="197"/>
      <c r="J52" s="197"/>
      <c r="K52" s="197"/>
    </row>
    <row r="53" spans="1:11">
      <c r="A53" s="195"/>
      <c r="B53" s="195"/>
      <c r="C53" s="194"/>
      <c r="G53" s="197"/>
      <c r="H53" s="197"/>
      <c r="I53" s="197"/>
      <c r="J53" s="197"/>
      <c r="K53" s="197"/>
    </row>
    <row r="54" spans="1:11">
      <c r="A54" s="195"/>
      <c r="B54" s="195"/>
      <c r="C54" s="194"/>
      <c r="G54" s="197"/>
      <c r="H54" s="197"/>
      <c r="I54" s="197"/>
      <c r="J54" s="197"/>
      <c r="K54" s="197"/>
    </row>
    <row r="55" spans="1:11">
      <c r="A55" s="195"/>
      <c r="B55" s="195"/>
      <c r="C55" s="194"/>
      <c r="G55" s="197"/>
      <c r="H55" s="197"/>
      <c r="I55" s="197"/>
      <c r="J55" s="197"/>
      <c r="K55" s="197"/>
    </row>
    <row r="56" spans="1:11">
      <c r="A56" s="195"/>
      <c r="B56" s="195"/>
      <c r="C56" s="194"/>
      <c r="G56" s="197"/>
      <c r="H56" s="197"/>
      <c r="I56" s="197"/>
      <c r="J56" s="197"/>
      <c r="K56" s="197"/>
    </row>
    <row r="57" spans="1:11">
      <c r="A57" s="195"/>
      <c r="B57" s="195"/>
      <c r="C57" s="194"/>
      <c r="G57" s="197"/>
      <c r="H57" s="197"/>
      <c r="I57" s="197"/>
      <c r="J57" s="197"/>
      <c r="K57" s="197"/>
    </row>
    <row r="58" spans="1:11">
      <c r="A58" s="195"/>
      <c r="B58" s="195"/>
      <c r="C58" s="194"/>
      <c r="G58" s="197"/>
      <c r="H58" s="197"/>
      <c r="I58" s="197"/>
      <c r="J58" s="197"/>
      <c r="K58" s="197"/>
    </row>
    <row r="59" spans="1:11">
      <c r="A59" s="195"/>
      <c r="B59" s="195"/>
      <c r="C59" s="194"/>
      <c r="G59" s="197"/>
      <c r="H59" s="197"/>
      <c r="I59" s="197"/>
      <c r="J59" s="197"/>
      <c r="K59" s="197"/>
    </row>
    <row r="60" spans="1:11">
      <c r="A60" s="195"/>
      <c r="B60" s="195"/>
      <c r="C60" s="194"/>
      <c r="G60" s="197"/>
      <c r="H60" s="197"/>
      <c r="I60" s="197"/>
      <c r="J60" s="197"/>
      <c r="K60" s="197"/>
    </row>
    <row r="61" spans="1:11">
      <c r="A61" s="195"/>
      <c r="B61" s="195"/>
      <c r="C61" s="194"/>
      <c r="G61" s="197"/>
      <c r="H61" s="197"/>
      <c r="I61" s="197"/>
      <c r="J61" s="197"/>
      <c r="K61" s="197"/>
    </row>
    <row r="62" spans="1:11">
      <c r="A62" s="195"/>
      <c r="B62" s="195"/>
      <c r="C62" s="194"/>
      <c r="G62" s="197"/>
      <c r="H62" s="197"/>
      <c r="I62" s="197"/>
      <c r="J62" s="197"/>
      <c r="K62" s="197"/>
    </row>
    <row r="63" spans="1:11">
      <c r="A63" s="195"/>
      <c r="B63" s="195"/>
      <c r="C63" s="194"/>
      <c r="G63" s="197"/>
      <c r="H63" s="197"/>
      <c r="I63" s="197"/>
      <c r="J63" s="197"/>
      <c r="K63" s="197"/>
    </row>
    <row r="64" spans="1:11">
      <c r="A64" s="195"/>
      <c r="B64" s="195"/>
      <c r="C64" s="194"/>
      <c r="G64" s="197"/>
      <c r="H64" s="197"/>
      <c r="I64" s="197"/>
      <c r="J64" s="197"/>
      <c r="K64" s="197"/>
    </row>
    <row r="65" spans="1:11">
      <c r="A65" s="195"/>
      <c r="B65" s="195"/>
      <c r="C65" s="194"/>
      <c r="G65" s="197"/>
      <c r="H65" s="197"/>
      <c r="I65" s="197"/>
      <c r="J65" s="197"/>
      <c r="K65" s="197"/>
    </row>
    <row r="66" spans="1:11">
      <c r="A66" s="195"/>
      <c r="B66" s="195"/>
      <c r="C66" s="194"/>
      <c r="G66" s="197"/>
      <c r="H66" s="197"/>
      <c r="I66" s="197"/>
      <c r="J66" s="197"/>
      <c r="K66" s="197"/>
    </row>
    <row r="67" spans="1:11">
      <c r="A67" s="195"/>
      <c r="B67" s="195"/>
      <c r="C67" s="194"/>
      <c r="G67" s="197"/>
      <c r="H67" s="197"/>
      <c r="I67" s="197"/>
      <c r="J67" s="197"/>
      <c r="K67" s="197"/>
    </row>
    <row r="68" spans="1:11">
      <c r="A68" s="195"/>
      <c r="B68" s="195"/>
      <c r="C68" s="194"/>
      <c r="G68" s="197"/>
      <c r="H68" s="197"/>
      <c r="I68" s="197"/>
      <c r="J68" s="197"/>
      <c r="K68" s="197"/>
    </row>
    <row r="69" spans="1:11">
      <c r="A69" s="195"/>
      <c r="B69" s="195"/>
      <c r="C69" s="194"/>
      <c r="G69" s="197"/>
      <c r="H69" s="197"/>
      <c r="I69" s="197"/>
      <c r="J69" s="197"/>
      <c r="K69" s="197"/>
    </row>
    <row r="70" spans="1:11">
      <c r="A70" s="195"/>
      <c r="B70" s="195"/>
      <c r="C70" s="194"/>
      <c r="G70" s="197"/>
      <c r="H70" s="197"/>
      <c r="I70" s="197"/>
      <c r="J70" s="197"/>
      <c r="K70" s="197"/>
    </row>
    <row r="71" spans="1:11">
      <c r="A71" s="195"/>
      <c r="B71" s="195"/>
      <c r="C71" s="194"/>
      <c r="G71" s="197"/>
      <c r="H71" s="197"/>
      <c r="I71" s="197"/>
      <c r="J71" s="197"/>
      <c r="K71" s="197"/>
    </row>
    <row r="72" spans="1:11">
      <c r="A72" s="195"/>
      <c r="B72" s="195"/>
      <c r="C72" s="194"/>
      <c r="G72" s="197"/>
      <c r="H72" s="197"/>
      <c r="I72" s="197"/>
      <c r="J72" s="197"/>
      <c r="K72" s="197"/>
    </row>
    <row r="73" spans="1:11">
      <c r="A73" s="195"/>
      <c r="B73" s="195"/>
      <c r="C73" s="194"/>
      <c r="G73" s="197"/>
      <c r="H73" s="197"/>
      <c r="I73" s="197"/>
      <c r="J73" s="197"/>
      <c r="K73" s="197"/>
    </row>
    <row r="74" spans="1:11">
      <c r="A74" s="195"/>
      <c r="B74" s="195"/>
      <c r="C74" s="194"/>
      <c r="G74" s="197"/>
      <c r="H74" s="197"/>
      <c r="I74" s="197"/>
      <c r="J74" s="197"/>
      <c r="K74" s="197"/>
    </row>
    <row r="75" spans="1:11">
      <c r="A75" s="195"/>
      <c r="B75" s="195"/>
      <c r="C75" s="194"/>
      <c r="G75" s="197"/>
      <c r="H75" s="197"/>
      <c r="I75" s="197"/>
      <c r="J75" s="197"/>
      <c r="K75" s="197"/>
    </row>
    <row r="76" spans="1:11">
      <c r="A76" s="195"/>
      <c r="B76" s="195"/>
      <c r="C76" s="194"/>
      <c r="G76" s="197"/>
      <c r="H76" s="197"/>
      <c r="I76" s="197"/>
      <c r="J76" s="197"/>
      <c r="K76" s="197"/>
    </row>
    <row r="77" spans="1:11">
      <c r="A77" s="195"/>
      <c r="B77" s="195"/>
      <c r="C77" s="194"/>
      <c r="G77" s="197"/>
      <c r="H77" s="197"/>
      <c r="I77" s="197"/>
      <c r="J77" s="197"/>
      <c r="K77" s="197"/>
    </row>
    <row r="78" spans="1:11">
      <c r="A78" s="195"/>
      <c r="B78" s="195"/>
      <c r="C78" s="194"/>
      <c r="G78" s="197"/>
      <c r="H78" s="197"/>
      <c r="I78" s="197"/>
      <c r="J78" s="197"/>
      <c r="K78" s="197"/>
    </row>
    <row r="79" spans="1:11">
      <c r="A79" s="195"/>
      <c r="B79" s="195"/>
      <c r="C79" s="194"/>
      <c r="G79" s="197"/>
      <c r="H79" s="197"/>
      <c r="I79" s="197"/>
      <c r="J79" s="197"/>
      <c r="K79" s="197"/>
    </row>
    <row r="80" spans="1:11">
      <c r="A80" s="195"/>
      <c r="B80" s="195"/>
      <c r="C80" s="194"/>
      <c r="G80" s="197"/>
      <c r="H80" s="197"/>
      <c r="I80" s="197"/>
      <c r="J80" s="197"/>
      <c r="K80" s="197"/>
    </row>
    <row r="81" spans="1:11">
      <c r="A81" s="195"/>
      <c r="B81" s="195"/>
      <c r="C81" s="194"/>
      <c r="G81" s="197"/>
      <c r="H81" s="197"/>
      <c r="I81" s="197"/>
      <c r="J81" s="197"/>
      <c r="K81" s="197"/>
    </row>
    <row r="82" spans="1:11">
      <c r="A82" s="195"/>
      <c r="B82" s="195"/>
      <c r="C82" s="194"/>
      <c r="G82" s="197"/>
      <c r="H82" s="197"/>
      <c r="I82" s="197"/>
      <c r="J82" s="197"/>
      <c r="K82" s="197"/>
    </row>
    <row r="83" spans="1:11">
      <c r="A83" s="195"/>
      <c r="B83" s="195"/>
      <c r="C83" s="194"/>
      <c r="G83" s="197"/>
      <c r="H83" s="197"/>
      <c r="I83" s="197"/>
      <c r="J83" s="197"/>
      <c r="K83" s="197"/>
    </row>
    <row r="84" spans="1:11">
      <c r="A84" s="195"/>
      <c r="B84" s="195"/>
      <c r="C84" s="194"/>
      <c r="G84" s="197"/>
      <c r="H84" s="197"/>
      <c r="I84" s="197"/>
      <c r="J84" s="197"/>
      <c r="K84" s="197"/>
    </row>
    <row r="85" spans="1:11">
      <c r="A85" s="195"/>
      <c r="B85" s="195"/>
      <c r="C85" s="194"/>
      <c r="G85" s="197"/>
      <c r="H85" s="197"/>
      <c r="I85" s="197"/>
      <c r="J85" s="197"/>
      <c r="K85" s="197"/>
    </row>
    <row r="86" spans="1:11">
      <c r="A86" s="195"/>
      <c r="B86" s="195"/>
      <c r="C86" s="194"/>
      <c r="G86" s="197"/>
      <c r="H86" s="197"/>
      <c r="I86" s="197"/>
      <c r="J86" s="197"/>
      <c r="K86" s="197"/>
    </row>
    <row r="87" spans="1:11">
      <c r="A87" s="195"/>
      <c r="B87" s="195"/>
      <c r="C87" s="194"/>
      <c r="G87" s="197"/>
      <c r="H87" s="197"/>
      <c r="I87" s="197"/>
      <c r="J87" s="197"/>
      <c r="K87" s="197"/>
    </row>
    <row r="88" spans="1:11">
      <c r="A88" s="195"/>
      <c r="B88" s="195"/>
      <c r="C88" s="194"/>
      <c r="G88" s="197"/>
      <c r="H88" s="197"/>
      <c r="I88" s="197"/>
      <c r="J88" s="197"/>
      <c r="K88" s="197"/>
    </row>
    <row r="89" spans="1:11">
      <c r="A89" s="195"/>
      <c r="B89" s="195"/>
      <c r="C89" s="194"/>
      <c r="G89" s="197"/>
      <c r="H89" s="197"/>
      <c r="I89" s="197"/>
      <c r="J89" s="197"/>
      <c r="K89" s="197"/>
    </row>
    <row r="90" spans="1:11">
      <c r="A90" s="195"/>
      <c r="B90" s="195"/>
      <c r="C90" s="194"/>
      <c r="G90" s="197"/>
      <c r="H90" s="197"/>
      <c r="I90" s="197"/>
      <c r="J90" s="197"/>
      <c r="K90" s="197"/>
    </row>
    <row r="91" spans="1:11">
      <c r="A91" s="195"/>
      <c r="B91" s="195"/>
      <c r="C91" s="194"/>
      <c r="G91" s="197"/>
      <c r="H91" s="197"/>
      <c r="I91" s="197"/>
      <c r="J91" s="197"/>
      <c r="K91" s="197"/>
    </row>
    <row r="92" spans="1:11">
      <c r="A92" s="195"/>
      <c r="B92" s="195"/>
      <c r="C92" s="194"/>
      <c r="G92" s="197"/>
      <c r="H92" s="197"/>
      <c r="I92" s="197"/>
      <c r="J92" s="197"/>
      <c r="K92" s="197"/>
    </row>
    <row r="93" spans="1:11">
      <c r="A93" s="195"/>
      <c r="B93" s="195"/>
      <c r="C93" s="194"/>
      <c r="G93" s="197"/>
      <c r="H93" s="197"/>
      <c r="I93" s="197"/>
      <c r="J93" s="197"/>
      <c r="K93" s="197"/>
    </row>
    <row r="94" spans="1:11">
      <c r="A94" s="195"/>
      <c r="B94" s="195"/>
      <c r="C94" s="194"/>
      <c r="G94" s="197"/>
      <c r="H94" s="197"/>
      <c r="I94" s="197"/>
      <c r="J94" s="197"/>
      <c r="K94" s="197"/>
    </row>
    <row r="95" spans="1:11">
      <c r="A95" s="195"/>
      <c r="B95" s="195"/>
      <c r="C95" s="194"/>
      <c r="G95" s="197"/>
      <c r="H95" s="197"/>
      <c r="I95" s="197"/>
      <c r="J95" s="197"/>
      <c r="K95" s="197"/>
    </row>
    <row r="96" spans="1:11">
      <c r="A96" s="195"/>
      <c r="B96" s="195"/>
      <c r="C96" s="194"/>
      <c r="G96" s="197"/>
      <c r="H96" s="197"/>
      <c r="I96" s="197"/>
      <c r="J96" s="197"/>
      <c r="K96" s="197"/>
    </row>
    <row r="97" spans="1:11">
      <c r="A97" s="195"/>
      <c r="B97" s="195"/>
      <c r="C97" s="194"/>
      <c r="G97" s="197"/>
      <c r="H97" s="197"/>
      <c r="I97" s="197"/>
      <c r="J97" s="197"/>
      <c r="K97" s="197"/>
    </row>
    <row r="98" spans="1:11">
      <c r="A98" s="195"/>
      <c r="B98" s="195"/>
      <c r="C98" s="194"/>
      <c r="G98" s="197"/>
      <c r="H98" s="197"/>
      <c r="I98" s="197"/>
      <c r="J98" s="197"/>
      <c r="K98" s="197"/>
    </row>
    <row r="99" spans="1:11">
      <c r="A99" s="195"/>
      <c r="B99" s="195"/>
      <c r="C99" s="194"/>
      <c r="G99" s="197"/>
      <c r="H99" s="197"/>
      <c r="I99" s="197"/>
      <c r="J99" s="197"/>
      <c r="K99" s="197"/>
    </row>
    <row r="100" spans="1:11">
      <c r="A100" s="195"/>
      <c r="B100" s="195"/>
      <c r="C100" s="194"/>
      <c r="G100" s="197"/>
      <c r="H100" s="197"/>
      <c r="I100" s="197"/>
      <c r="J100" s="197"/>
      <c r="K100" s="197"/>
    </row>
    <row r="101" spans="1:11">
      <c r="A101" s="195"/>
      <c r="B101" s="195"/>
      <c r="C101" s="194"/>
      <c r="G101" s="197"/>
      <c r="H101" s="197"/>
      <c r="I101" s="197"/>
      <c r="J101" s="197"/>
      <c r="K101" s="197"/>
    </row>
    <row r="102" spans="1:11">
      <c r="A102" s="195"/>
      <c r="B102" s="195"/>
      <c r="C102" s="194"/>
      <c r="G102" s="197"/>
      <c r="H102" s="197"/>
      <c r="I102" s="197"/>
      <c r="J102" s="197"/>
      <c r="K102" s="197"/>
    </row>
    <row r="103" spans="1:11">
      <c r="A103" s="195"/>
      <c r="B103" s="195"/>
      <c r="C103" s="194"/>
      <c r="G103" s="197"/>
      <c r="H103" s="197"/>
      <c r="I103" s="197"/>
      <c r="J103" s="197"/>
      <c r="K103" s="197"/>
    </row>
    <row r="104" spans="1:11">
      <c r="A104" s="195"/>
      <c r="B104" s="195"/>
      <c r="C104" s="194"/>
      <c r="G104" s="197"/>
      <c r="H104" s="197"/>
      <c r="I104" s="197"/>
      <c r="J104" s="197"/>
      <c r="K104" s="197"/>
    </row>
    <row r="105" spans="1:11">
      <c r="A105" s="195"/>
      <c r="B105" s="195"/>
      <c r="C105" s="194"/>
      <c r="G105" s="197"/>
      <c r="H105" s="197"/>
      <c r="I105" s="197"/>
      <c r="J105" s="197"/>
      <c r="K105" s="197"/>
    </row>
    <row r="106" spans="1:11">
      <c r="A106" s="195"/>
      <c r="B106" s="195"/>
      <c r="C106" s="194"/>
      <c r="G106" s="197"/>
      <c r="H106" s="197"/>
      <c r="I106" s="197"/>
      <c r="J106" s="197"/>
      <c r="K106" s="197"/>
    </row>
    <row r="107" spans="1:11">
      <c r="A107" s="195"/>
      <c r="B107" s="195"/>
      <c r="C107" s="194"/>
      <c r="G107" s="197"/>
      <c r="H107" s="197"/>
      <c r="I107" s="197"/>
      <c r="J107" s="197"/>
      <c r="K107" s="197"/>
    </row>
    <row r="108" spans="1:11">
      <c r="A108" s="195"/>
      <c r="B108" s="195"/>
      <c r="C108" s="194"/>
      <c r="G108" s="197"/>
      <c r="H108" s="197"/>
      <c r="I108" s="197"/>
      <c r="J108" s="197"/>
      <c r="K108" s="197"/>
    </row>
    <row r="109" spans="1:11">
      <c r="A109" s="195"/>
      <c r="B109" s="195"/>
      <c r="C109" s="194"/>
      <c r="G109" s="197"/>
      <c r="H109" s="197"/>
      <c r="I109" s="197"/>
      <c r="J109" s="197"/>
      <c r="K109" s="197"/>
    </row>
    <row r="110" spans="1:11">
      <c r="A110" s="195"/>
      <c r="B110" s="195"/>
      <c r="C110" s="194"/>
      <c r="G110" s="197"/>
      <c r="H110" s="197"/>
      <c r="I110" s="197"/>
      <c r="J110" s="197"/>
      <c r="K110" s="197"/>
    </row>
    <row r="111" spans="1:11">
      <c r="A111" s="195"/>
      <c r="B111" s="195"/>
      <c r="C111" s="194"/>
      <c r="G111" s="197"/>
      <c r="H111" s="197"/>
      <c r="I111" s="197"/>
      <c r="J111" s="197"/>
      <c r="K111" s="197"/>
    </row>
    <row r="112" spans="1:11">
      <c r="A112" s="195"/>
      <c r="B112" s="195"/>
      <c r="C112" s="194"/>
      <c r="G112" s="197"/>
      <c r="H112" s="197"/>
      <c r="I112" s="197"/>
      <c r="J112" s="197"/>
      <c r="K112" s="197"/>
    </row>
    <row r="113" spans="1:11">
      <c r="A113" s="195"/>
      <c r="B113" s="195"/>
      <c r="C113" s="194"/>
      <c r="G113" s="197"/>
      <c r="H113" s="197"/>
      <c r="I113" s="197"/>
      <c r="J113" s="197"/>
      <c r="K113" s="197"/>
    </row>
    <row r="114" spans="1:11">
      <c r="A114" s="195"/>
      <c r="B114" s="195"/>
      <c r="C114" s="194"/>
      <c r="G114" s="197"/>
      <c r="H114" s="197"/>
      <c r="I114" s="197"/>
      <c r="J114" s="197"/>
      <c r="K114" s="197"/>
    </row>
    <row r="115" spans="1:11">
      <c r="A115" s="195"/>
      <c r="B115" s="195"/>
      <c r="C115" s="194"/>
      <c r="G115" s="197"/>
      <c r="H115" s="197"/>
      <c r="I115" s="197"/>
      <c r="J115" s="197"/>
      <c r="K115" s="197"/>
    </row>
    <row r="116" spans="1:11">
      <c r="A116" s="195"/>
      <c r="B116" s="195"/>
      <c r="C116" s="194"/>
      <c r="G116" s="197"/>
      <c r="H116" s="197"/>
      <c r="I116" s="197"/>
      <c r="J116" s="197"/>
      <c r="K116" s="197"/>
    </row>
    <row r="117" spans="1:11">
      <c r="A117" s="195"/>
      <c r="B117" s="195"/>
      <c r="C117" s="194"/>
      <c r="G117" s="197"/>
      <c r="H117" s="197"/>
      <c r="I117" s="197"/>
      <c r="J117" s="197"/>
      <c r="K117" s="197"/>
    </row>
    <row r="118" spans="1:11">
      <c r="A118" s="195"/>
      <c r="B118" s="195"/>
      <c r="C118" s="194"/>
      <c r="G118" s="197"/>
      <c r="H118" s="197"/>
      <c r="I118" s="197"/>
      <c r="J118" s="197"/>
      <c r="K118" s="197"/>
    </row>
    <row r="119" spans="1:11">
      <c r="A119" s="195"/>
      <c r="B119" s="195"/>
      <c r="C119" s="194"/>
      <c r="G119" s="197"/>
      <c r="H119" s="197"/>
      <c r="I119" s="197"/>
      <c r="J119" s="197"/>
      <c r="K119" s="197"/>
    </row>
    <row r="120" spans="1:11">
      <c r="A120" s="195"/>
      <c r="B120" s="195"/>
      <c r="C120" s="194"/>
      <c r="G120" s="197"/>
      <c r="H120" s="197"/>
      <c r="I120" s="197"/>
      <c r="J120" s="197"/>
      <c r="K120" s="197"/>
    </row>
    <row r="121" spans="1:11">
      <c r="A121" s="195"/>
      <c r="B121" s="195"/>
      <c r="C121" s="194"/>
      <c r="G121" s="197"/>
      <c r="H121" s="197"/>
      <c r="I121" s="197"/>
      <c r="J121" s="197"/>
      <c r="K121" s="197"/>
    </row>
    <row r="122" spans="1:11">
      <c r="A122" s="195"/>
      <c r="B122" s="195"/>
      <c r="C122" s="194"/>
      <c r="G122" s="197"/>
      <c r="H122" s="197"/>
      <c r="I122" s="197"/>
      <c r="J122" s="197"/>
      <c r="K122" s="197"/>
    </row>
    <row r="123" spans="1:11">
      <c r="A123" s="195"/>
      <c r="B123" s="195"/>
      <c r="C123" s="194"/>
      <c r="G123" s="197"/>
      <c r="H123" s="197"/>
      <c r="I123" s="197"/>
      <c r="J123" s="197"/>
      <c r="K123" s="197"/>
    </row>
    <row r="124" spans="1:11">
      <c r="A124" s="195"/>
      <c r="B124" s="195"/>
      <c r="C124" s="194"/>
      <c r="G124" s="197"/>
      <c r="H124" s="197"/>
      <c r="I124" s="197"/>
      <c r="J124" s="197"/>
      <c r="K124" s="197"/>
    </row>
    <row r="125" spans="1:11">
      <c r="A125" s="195"/>
      <c r="B125" s="195"/>
      <c r="C125" s="194"/>
      <c r="G125" s="197"/>
      <c r="H125" s="197"/>
      <c r="I125" s="197"/>
      <c r="J125" s="197"/>
      <c r="K125" s="197"/>
    </row>
    <row r="126" spans="1:11">
      <c r="A126" s="195"/>
      <c r="B126" s="195"/>
      <c r="C126" s="194"/>
      <c r="G126" s="197"/>
      <c r="H126" s="197"/>
      <c r="I126" s="197"/>
      <c r="J126" s="197"/>
      <c r="K126" s="197"/>
    </row>
    <row r="127" spans="1:11">
      <c r="A127" s="195"/>
      <c r="B127" s="195"/>
      <c r="C127" s="194"/>
      <c r="G127" s="197"/>
      <c r="H127" s="197"/>
      <c r="I127" s="197"/>
      <c r="J127" s="197"/>
      <c r="K127" s="197"/>
    </row>
    <row r="128" spans="1:11">
      <c r="A128" s="195"/>
      <c r="B128" s="195"/>
      <c r="C128" s="194"/>
      <c r="G128" s="197"/>
      <c r="H128" s="197"/>
      <c r="I128" s="197"/>
      <c r="J128" s="197"/>
      <c r="K128" s="197"/>
    </row>
    <row r="129" spans="1:11">
      <c r="A129" s="195"/>
      <c r="B129" s="195"/>
      <c r="C129" s="194"/>
      <c r="G129" s="197"/>
      <c r="H129" s="197"/>
      <c r="I129" s="197"/>
      <c r="J129" s="197"/>
      <c r="K129" s="197"/>
    </row>
    <row r="130" spans="1:11">
      <c r="A130" s="195"/>
      <c r="B130" s="195"/>
      <c r="C130" s="194"/>
      <c r="G130" s="197"/>
      <c r="H130" s="197"/>
      <c r="I130" s="197"/>
      <c r="J130" s="197"/>
      <c r="K130" s="197"/>
    </row>
    <row r="131" spans="1:11">
      <c r="A131" s="195"/>
      <c r="B131" s="195"/>
      <c r="C131" s="194"/>
      <c r="G131" s="197"/>
      <c r="H131" s="197"/>
      <c r="I131" s="197"/>
      <c r="J131" s="197"/>
      <c r="K131" s="197"/>
    </row>
    <row r="132" spans="1:11">
      <c r="A132" s="195"/>
      <c r="B132" s="195"/>
      <c r="C132" s="194"/>
      <c r="G132" s="197"/>
      <c r="H132" s="197"/>
      <c r="I132" s="197"/>
      <c r="J132" s="197"/>
      <c r="K132" s="197"/>
    </row>
    <row r="133" spans="1:11">
      <c r="A133" s="195"/>
      <c r="B133" s="195"/>
      <c r="C133" s="194"/>
      <c r="G133" s="197"/>
      <c r="H133" s="197"/>
      <c r="I133" s="197"/>
      <c r="J133" s="197"/>
      <c r="K133" s="197"/>
    </row>
    <row r="134" spans="1:11">
      <c r="A134" s="195"/>
      <c r="B134" s="195"/>
      <c r="C134" s="194"/>
      <c r="G134" s="197"/>
      <c r="H134" s="197"/>
      <c r="I134" s="197"/>
      <c r="J134" s="197"/>
      <c r="K134" s="197"/>
    </row>
    <row r="135" spans="1:11">
      <c r="A135" s="195"/>
      <c r="B135" s="195"/>
      <c r="C135" s="194"/>
      <c r="G135" s="197"/>
      <c r="H135" s="197"/>
      <c r="I135" s="197"/>
      <c r="J135" s="197"/>
      <c r="K135" s="197"/>
    </row>
    <row r="136" spans="1:11">
      <c r="A136" s="195"/>
      <c r="B136" s="195"/>
      <c r="C136" s="194"/>
      <c r="G136" s="197"/>
      <c r="H136" s="197"/>
      <c r="I136" s="197"/>
      <c r="J136" s="197"/>
      <c r="K136" s="197"/>
    </row>
    <row r="137" spans="1:11">
      <c r="A137" s="195"/>
      <c r="B137" s="195"/>
      <c r="C137" s="194"/>
      <c r="G137" s="197"/>
      <c r="H137" s="197"/>
      <c r="I137" s="197"/>
      <c r="J137" s="197"/>
      <c r="K137" s="197"/>
    </row>
    <row r="138" spans="1:11">
      <c r="A138" s="195"/>
      <c r="B138" s="195"/>
      <c r="C138" s="194"/>
      <c r="G138" s="197"/>
      <c r="H138" s="197"/>
      <c r="I138" s="197"/>
      <c r="J138" s="197"/>
      <c r="K138" s="197"/>
    </row>
    <row r="139" spans="1:11">
      <c r="A139" s="195"/>
      <c r="B139" s="195"/>
      <c r="C139" s="194"/>
      <c r="G139" s="197"/>
      <c r="H139" s="197"/>
      <c r="I139" s="197"/>
      <c r="J139" s="197"/>
      <c r="K139" s="197"/>
    </row>
    <row r="140" spans="1:11">
      <c r="A140" s="195"/>
      <c r="B140" s="195"/>
      <c r="C140" s="194"/>
      <c r="G140" s="197"/>
      <c r="H140" s="197"/>
      <c r="I140" s="197"/>
      <c r="J140" s="197"/>
      <c r="K140" s="197"/>
    </row>
    <row r="141" spans="1:11">
      <c r="A141" s="195"/>
      <c r="B141" s="195"/>
      <c r="C141" s="194"/>
      <c r="G141" s="197"/>
      <c r="H141" s="197"/>
      <c r="I141" s="197"/>
      <c r="J141" s="197"/>
      <c r="K141" s="197"/>
    </row>
    <row r="142" spans="1:11">
      <c r="A142" s="195"/>
      <c r="B142" s="195"/>
      <c r="C142" s="194"/>
      <c r="G142" s="197"/>
      <c r="H142" s="197"/>
      <c r="I142" s="197"/>
      <c r="J142" s="197"/>
      <c r="K142" s="197"/>
    </row>
    <row r="143" spans="1:11">
      <c r="A143" s="195"/>
      <c r="B143" s="195"/>
      <c r="C143" s="194"/>
      <c r="G143" s="197"/>
      <c r="H143" s="197"/>
      <c r="I143" s="197"/>
      <c r="J143" s="197"/>
      <c r="K143" s="197"/>
    </row>
    <row r="144" spans="1:11">
      <c r="A144" s="195"/>
      <c r="B144" s="195"/>
      <c r="C144" s="194"/>
      <c r="G144" s="197"/>
      <c r="H144" s="197"/>
      <c r="I144" s="197"/>
      <c r="J144" s="197"/>
      <c r="K144" s="197"/>
    </row>
    <row r="145" spans="1:11">
      <c r="A145" s="195"/>
      <c r="B145" s="195"/>
      <c r="C145" s="194"/>
      <c r="G145" s="197"/>
      <c r="H145" s="197"/>
      <c r="I145" s="197"/>
      <c r="J145" s="197"/>
      <c r="K145" s="197"/>
    </row>
    <row r="146" spans="1:11">
      <c r="A146" s="195"/>
      <c r="B146" s="195"/>
      <c r="C146" s="194"/>
      <c r="G146" s="197"/>
      <c r="H146" s="197"/>
      <c r="I146" s="197"/>
      <c r="J146" s="197"/>
      <c r="K146" s="197"/>
    </row>
    <row r="147" spans="1:11">
      <c r="A147" s="195"/>
      <c r="B147" s="195"/>
      <c r="C147" s="194"/>
      <c r="G147" s="197"/>
      <c r="H147" s="197"/>
      <c r="I147" s="197"/>
      <c r="J147" s="197"/>
      <c r="K147" s="197"/>
    </row>
    <row r="148" spans="1:11">
      <c r="A148" s="195"/>
      <c r="B148" s="195"/>
      <c r="C148" s="194"/>
      <c r="G148" s="197"/>
      <c r="H148" s="197"/>
      <c r="I148" s="197"/>
      <c r="J148" s="197"/>
      <c r="K148" s="197"/>
    </row>
    <row r="149" spans="1:11">
      <c r="A149" s="195"/>
      <c r="B149" s="195"/>
      <c r="C149" s="194"/>
      <c r="G149" s="197"/>
      <c r="H149" s="197"/>
      <c r="I149" s="197"/>
      <c r="J149" s="197"/>
      <c r="K149" s="197"/>
    </row>
    <row r="150" spans="1:11">
      <c r="A150" s="195"/>
      <c r="B150" s="195"/>
      <c r="C150" s="194"/>
      <c r="G150" s="197"/>
      <c r="H150" s="197"/>
      <c r="I150" s="197"/>
      <c r="J150" s="197"/>
      <c r="K150" s="197"/>
    </row>
    <row r="151" spans="1:11">
      <c r="A151" s="195"/>
      <c r="B151" s="195"/>
      <c r="C151" s="194"/>
      <c r="G151" s="197"/>
      <c r="H151" s="197"/>
      <c r="I151" s="197"/>
      <c r="J151" s="197"/>
      <c r="K151" s="197"/>
    </row>
    <row r="152" spans="1:11">
      <c r="A152" s="195"/>
      <c r="B152" s="195"/>
      <c r="C152" s="194"/>
      <c r="G152" s="197"/>
      <c r="H152" s="197"/>
      <c r="I152" s="197"/>
      <c r="J152" s="197"/>
      <c r="K152" s="197"/>
    </row>
    <row r="153" spans="1:11">
      <c r="A153" s="195"/>
      <c r="B153" s="195"/>
      <c r="C153" s="194"/>
      <c r="G153" s="197"/>
      <c r="H153" s="197"/>
      <c r="I153" s="197"/>
      <c r="J153" s="197"/>
      <c r="K153" s="197"/>
    </row>
    <row r="154" spans="1:11">
      <c r="A154" s="195"/>
      <c r="B154" s="195"/>
      <c r="C154" s="194"/>
      <c r="G154" s="197"/>
      <c r="H154" s="197"/>
      <c r="I154" s="197"/>
      <c r="J154" s="197"/>
      <c r="K154" s="197"/>
    </row>
    <row r="155" spans="1:11">
      <c r="A155" s="195"/>
      <c r="B155" s="195"/>
      <c r="C155" s="194"/>
      <c r="G155" s="197"/>
      <c r="H155" s="197"/>
      <c r="I155" s="197"/>
      <c r="J155" s="197"/>
      <c r="K155" s="197"/>
    </row>
    <row r="156" spans="1:11">
      <c r="A156" s="195"/>
      <c r="B156" s="195"/>
      <c r="C156" s="194"/>
      <c r="G156" s="197"/>
      <c r="H156" s="197"/>
      <c r="I156" s="197"/>
      <c r="J156" s="197"/>
      <c r="K156" s="197"/>
    </row>
    <row r="157" spans="1:11">
      <c r="A157" s="195"/>
      <c r="B157" s="195"/>
      <c r="C157" s="194"/>
      <c r="G157" s="197"/>
      <c r="H157" s="197"/>
      <c r="I157" s="197"/>
      <c r="J157" s="197"/>
      <c r="K157" s="197"/>
    </row>
    <row r="158" spans="1:11">
      <c r="A158" s="195"/>
      <c r="B158" s="195"/>
      <c r="C158" s="194"/>
      <c r="G158" s="197"/>
      <c r="H158" s="197"/>
      <c r="I158" s="197"/>
      <c r="J158" s="197"/>
      <c r="K158" s="197"/>
    </row>
    <row r="159" spans="1:11">
      <c r="A159" s="195"/>
      <c r="B159" s="195"/>
      <c r="C159" s="194"/>
      <c r="G159" s="197"/>
      <c r="H159" s="197"/>
      <c r="I159" s="197"/>
      <c r="J159" s="197"/>
      <c r="K159" s="197"/>
    </row>
    <row r="160" spans="1:11">
      <c r="A160" s="195"/>
      <c r="B160" s="195"/>
      <c r="C160" s="194"/>
      <c r="G160" s="197"/>
      <c r="H160" s="197"/>
      <c r="I160" s="197"/>
      <c r="J160" s="197"/>
      <c r="K160" s="197"/>
    </row>
    <row r="161" spans="1:11">
      <c r="A161" s="195"/>
      <c r="B161" s="195"/>
      <c r="C161" s="194"/>
      <c r="G161" s="197"/>
      <c r="H161" s="197"/>
      <c r="I161" s="197"/>
      <c r="J161" s="197"/>
      <c r="K161" s="197"/>
    </row>
    <row r="162" spans="1:11">
      <c r="A162" s="195"/>
      <c r="B162" s="195"/>
      <c r="C162" s="194"/>
      <c r="G162" s="197"/>
      <c r="H162" s="197"/>
      <c r="I162" s="197"/>
      <c r="J162" s="197"/>
      <c r="K162" s="197"/>
    </row>
    <row r="163" spans="1:11">
      <c r="A163" s="195"/>
      <c r="B163" s="195"/>
      <c r="C163" s="194"/>
      <c r="G163" s="197"/>
      <c r="H163" s="197"/>
      <c r="I163" s="197"/>
      <c r="J163" s="197"/>
      <c r="K163" s="197"/>
    </row>
    <row r="164" spans="1:11">
      <c r="A164" s="195"/>
      <c r="B164" s="195"/>
      <c r="C164" s="194"/>
      <c r="G164" s="197"/>
      <c r="H164" s="197"/>
      <c r="I164" s="197"/>
      <c r="J164" s="197"/>
      <c r="K164" s="197"/>
    </row>
    <row r="165" spans="1:11">
      <c r="A165" s="195"/>
      <c r="B165" s="195"/>
      <c r="C165" s="194"/>
      <c r="G165" s="197"/>
      <c r="H165" s="197"/>
      <c r="I165" s="197"/>
      <c r="J165" s="197"/>
      <c r="K165" s="197"/>
    </row>
    <row r="166" spans="1:11">
      <c r="A166" s="195"/>
      <c r="B166" s="195"/>
      <c r="C166" s="194"/>
      <c r="G166" s="197"/>
      <c r="H166" s="197"/>
      <c r="I166" s="197"/>
      <c r="J166" s="197"/>
      <c r="K166" s="197"/>
    </row>
    <row r="167" spans="1:11">
      <c r="A167" s="195"/>
      <c r="B167" s="195"/>
      <c r="C167" s="194"/>
      <c r="G167" s="197"/>
      <c r="H167" s="197"/>
      <c r="I167" s="197"/>
      <c r="J167" s="197"/>
      <c r="K167" s="197"/>
    </row>
    <row r="168" spans="1:11">
      <c r="A168" s="195"/>
      <c r="B168" s="195"/>
      <c r="C168" s="194"/>
      <c r="G168" s="197"/>
      <c r="H168" s="197"/>
      <c r="I168" s="197"/>
      <c r="J168" s="197"/>
      <c r="K168" s="197"/>
    </row>
    <row r="169" spans="1:11">
      <c r="A169" s="195"/>
      <c r="B169" s="195"/>
      <c r="C169" s="194"/>
      <c r="G169" s="197"/>
      <c r="H169" s="197"/>
      <c r="I169" s="197"/>
      <c r="J169" s="197"/>
      <c r="K169" s="197"/>
    </row>
    <row r="170" spans="1:11">
      <c r="A170" s="195"/>
      <c r="B170" s="195"/>
      <c r="C170" s="194"/>
      <c r="G170" s="197"/>
      <c r="H170" s="197"/>
      <c r="I170" s="197"/>
      <c r="J170" s="197"/>
      <c r="K170" s="197"/>
    </row>
    <row r="171" spans="1:11">
      <c r="A171" s="195"/>
      <c r="B171" s="195"/>
      <c r="C171" s="194"/>
      <c r="G171" s="197"/>
      <c r="H171" s="197"/>
      <c r="I171" s="197"/>
      <c r="J171" s="197"/>
      <c r="K171" s="197"/>
    </row>
    <row r="172" spans="1:11">
      <c r="A172" s="195"/>
      <c r="B172" s="195"/>
      <c r="C172" s="194"/>
      <c r="G172" s="197"/>
      <c r="H172" s="197"/>
      <c r="I172" s="197"/>
      <c r="J172" s="197"/>
      <c r="K172" s="197"/>
    </row>
    <row r="173" spans="1:11">
      <c r="A173" s="195"/>
      <c r="B173" s="195"/>
      <c r="C173" s="194"/>
      <c r="G173" s="197"/>
      <c r="H173" s="197"/>
      <c r="I173" s="197"/>
      <c r="J173" s="197"/>
      <c r="K173" s="197"/>
    </row>
    <row r="174" spans="1:11">
      <c r="A174" s="195"/>
      <c r="B174" s="195"/>
      <c r="C174" s="194"/>
      <c r="G174" s="197"/>
      <c r="H174" s="197"/>
      <c r="I174" s="197"/>
      <c r="J174" s="197"/>
      <c r="K174" s="197"/>
    </row>
    <row r="175" spans="1:11">
      <c r="A175" s="195"/>
      <c r="B175" s="195"/>
      <c r="C175" s="194"/>
      <c r="G175" s="197"/>
      <c r="H175" s="197"/>
      <c r="I175" s="197"/>
      <c r="J175" s="197"/>
      <c r="K175" s="197"/>
    </row>
    <row r="176" spans="1:11">
      <c r="A176" s="195"/>
      <c r="B176" s="195"/>
      <c r="C176" s="194"/>
      <c r="G176" s="197"/>
      <c r="H176" s="197"/>
      <c r="I176" s="197"/>
      <c r="J176" s="197"/>
      <c r="K176" s="197"/>
    </row>
    <row r="177" spans="1:11">
      <c r="A177" s="195"/>
      <c r="B177" s="195"/>
      <c r="C177" s="194"/>
      <c r="G177" s="197"/>
      <c r="H177" s="197"/>
      <c r="I177" s="197"/>
      <c r="J177" s="197"/>
      <c r="K177" s="197"/>
    </row>
    <row r="178" spans="1:11">
      <c r="A178" s="195"/>
      <c r="B178" s="195"/>
      <c r="C178" s="194"/>
      <c r="G178" s="197"/>
      <c r="H178" s="197"/>
      <c r="I178" s="197"/>
      <c r="J178" s="197"/>
      <c r="K178" s="197"/>
    </row>
    <row r="179" spans="1:11">
      <c r="A179" s="195"/>
      <c r="B179" s="195"/>
      <c r="C179" s="194"/>
      <c r="G179" s="197"/>
      <c r="H179" s="197"/>
      <c r="I179" s="197"/>
      <c r="J179" s="197"/>
      <c r="K179" s="197"/>
    </row>
    <row r="180" spans="1:11">
      <c r="A180" s="195"/>
      <c r="B180" s="195"/>
      <c r="C180" s="194"/>
      <c r="G180" s="197"/>
      <c r="H180" s="197"/>
      <c r="I180" s="197"/>
      <c r="J180" s="197"/>
      <c r="K180" s="197"/>
    </row>
    <row r="181" spans="1:11">
      <c r="A181" s="195"/>
      <c r="B181" s="195"/>
      <c r="C181" s="194"/>
      <c r="G181" s="197"/>
      <c r="H181" s="197"/>
      <c r="I181" s="197"/>
      <c r="J181" s="197"/>
      <c r="K181" s="197"/>
    </row>
    <row r="182" spans="1:11">
      <c r="A182" s="195"/>
      <c r="B182" s="195"/>
      <c r="C182" s="194"/>
      <c r="G182" s="197"/>
      <c r="H182" s="197"/>
      <c r="I182" s="197"/>
      <c r="J182" s="197"/>
      <c r="K182" s="197"/>
    </row>
    <row r="183" spans="1:11">
      <c r="A183" s="195"/>
      <c r="B183" s="195"/>
      <c r="C183" s="194"/>
      <c r="G183" s="197"/>
      <c r="H183" s="197"/>
      <c r="I183" s="197"/>
      <c r="J183" s="197"/>
      <c r="K183" s="197"/>
    </row>
    <row r="184" spans="1:11">
      <c r="A184" s="195"/>
      <c r="B184" s="195"/>
      <c r="C184" s="194"/>
      <c r="G184" s="197"/>
      <c r="H184" s="197"/>
      <c r="I184" s="197"/>
      <c r="J184" s="197"/>
      <c r="K184" s="197"/>
    </row>
    <row r="185" spans="1:11">
      <c r="A185" s="195"/>
      <c r="B185" s="195"/>
      <c r="C185" s="194"/>
      <c r="G185" s="197"/>
      <c r="H185" s="197"/>
      <c r="I185" s="197"/>
      <c r="J185" s="197"/>
      <c r="K185" s="197"/>
    </row>
    <row r="186" spans="1:11">
      <c r="A186" s="195"/>
      <c r="B186" s="195"/>
      <c r="C186" s="194"/>
      <c r="G186" s="197"/>
      <c r="H186" s="197"/>
      <c r="I186" s="197"/>
      <c r="J186" s="197"/>
      <c r="K186" s="197"/>
    </row>
    <row r="187" spans="1:11">
      <c r="A187" s="195"/>
      <c r="B187" s="195"/>
      <c r="C187" s="194"/>
      <c r="G187" s="197"/>
      <c r="H187" s="197"/>
      <c r="I187" s="197"/>
      <c r="J187" s="197"/>
      <c r="K187" s="197"/>
    </row>
    <row r="188" spans="1:11">
      <c r="A188" s="195"/>
      <c r="B188" s="195"/>
      <c r="C188" s="194"/>
      <c r="G188" s="197"/>
      <c r="H188" s="197"/>
      <c r="I188" s="197"/>
      <c r="J188" s="197"/>
      <c r="K188" s="197"/>
    </row>
    <row r="189" spans="1:11">
      <c r="A189" s="195"/>
      <c r="B189" s="195"/>
      <c r="C189" s="194"/>
      <c r="G189" s="197"/>
      <c r="H189" s="197"/>
      <c r="I189" s="197"/>
      <c r="J189" s="197"/>
      <c r="K189" s="197"/>
    </row>
    <row r="190" spans="1:11">
      <c r="A190" s="195"/>
      <c r="B190" s="195"/>
      <c r="C190" s="194"/>
      <c r="G190" s="197"/>
      <c r="H190" s="197"/>
      <c r="I190" s="197"/>
      <c r="J190" s="197"/>
      <c r="K190" s="197"/>
    </row>
    <row r="191" spans="1:11">
      <c r="A191" s="195"/>
      <c r="B191" s="195"/>
      <c r="C191" s="194"/>
      <c r="G191" s="197"/>
      <c r="H191" s="197"/>
      <c r="I191" s="197"/>
      <c r="J191" s="197"/>
      <c r="K191" s="197"/>
    </row>
    <row r="192" spans="1:11">
      <c r="A192" s="195"/>
      <c r="B192" s="195"/>
      <c r="C192" s="194"/>
      <c r="G192" s="197"/>
      <c r="H192" s="197"/>
      <c r="I192" s="197"/>
      <c r="J192" s="197"/>
      <c r="K192" s="197"/>
    </row>
    <row r="193" spans="1:11">
      <c r="A193" s="195"/>
      <c r="B193" s="195"/>
      <c r="C193" s="194"/>
      <c r="G193" s="197"/>
      <c r="H193" s="197"/>
      <c r="I193" s="197"/>
      <c r="J193" s="197"/>
      <c r="K193" s="197"/>
    </row>
    <row r="194" spans="1:11">
      <c r="A194" s="195"/>
      <c r="B194" s="195"/>
      <c r="C194" s="194"/>
      <c r="G194" s="197"/>
      <c r="H194" s="197"/>
      <c r="I194" s="197"/>
      <c r="J194" s="197"/>
      <c r="K194" s="197"/>
    </row>
    <row r="195" spans="1:11">
      <c r="A195" s="195"/>
      <c r="B195" s="195"/>
      <c r="C195" s="194"/>
      <c r="G195" s="197"/>
      <c r="H195" s="197"/>
      <c r="I195" s="197"/>
      <c r="J195" s="197"/>
      <c r="K195" s="197"/>
    </row>
    <row r="196" spans="1:11">
      <c r="A196" s="195"/>
      <c r="B196" s="195"/>
      <c r="C196" s="194"/>
      <c r="G196" s="197"/>
      <c r="H196" s="197"/>
      <c r="I196" s="197"/>
      <c r="J196" s="197"/>
      <c r="K196" s="197"/>
    </row>
    <row r="197" spans="1:11">
      <c r="A197" s="195"/>
      <c r="B197" s="195"/>
      <c r="C197" s="194"/>
      <c r="G197" s="197"/>
      <c r="H197" s="197"/>
      <c r="I197" s="197"/>
      <c r="J197" s="197"/>
      <c r="K197" s="197"/>
    </row>
    <row r="198" spans="1:11">
      <c r="A198" s="195"/>
      <c r="B198" s="195"/>
      <c r="C198" s="194"/>
      <c r="G198" s="197"/>
      <c r="H198" s="197"/>
      <c r="I198" s="197"/>
      <c r="J198" s="197"/>
      <c r="K198" s="197"/>
    </row>
    <row r="199" spans="1:11">
      <c r="A199" s="195"/>
      <c r="B199" s="195"/>
      <c r="C199" s="194"/>
      <c r="G199" s="197"/>
      <c r="H199" s="197"/>
      <c r="I199" s="197"/>
      <c r="J199" s="197"/>
      <c r="K199" s="197"/>
    </row>
    <row r="200" spans="1:11">
      <c r="A200" s="195"/>
      <c r="B200" s="195"/>
      <c r="C200" s="194"/>
      <c r="G200" s="197"/>
      <c r="H200" s="197"/>
      <c r="I200" s="197"/>
      <c r="J200" s="197"/>
      <c r="K200" s="197"/>
    </row>
    <row r="201" spans="1:11">
      <c r="A201" s="195"/>
      <c r="B201" s="195"/>
      <c r="C201" s="194"/>
      <c r="G201" s="197"/>
      <c r="H201" s="197"/>
      <c r="I201" s="197"/>
      <c r="J201" s="197"/>
      <c r="K201" s="197"/>
    </row>
    <row r="202" spans="1:11">
      <c r="A202" s="195"/>
      <c r="B202" s="195"/>
      <c r="C202" s="194"/>
      <c r="G202" s="197"/>
      <c r="H202" s="197"/>
      <c r="I202" s="197"/>
      <c r="J202" s="197"/>
      <c r="K202" s="197"/>
    </row>
    <row r="203" spans="1:11">
      <c r="A203" s="195"/>
      <c r="B203" s="195"/>
      <c r="C203" s="194"/>
      <c r="G203" s="197"/>
      <c r="H203" s="197"/>
      <c r="I203" s="197"/>
      <c r="J203" s="197"/>
      <c r="K203" s="197"/>
    </row>
    <row r="204" spans="1:11">
      <c r="A204" s="195"/>
      <c r="B204" s="195"/>
      <c r="C204" s="194"/>
      <c r="G204" s="197"/>
      <c r="H204" s="197"/>
      <c r="I204" s="197"/>
      <c r="J204" s="197"/>
      <c r="K204" s="197"/>
    </row>
    <row r="205" spans="1:11">
      <c r="A205" s="195"/>
      <c r="B205" s="195"/>
      <c r="C205" s="194"/>
      <c r="G205" s="197"/>
      <c r="H205" s="197"/>
      <c r="I205" s="197"/>
      <c r="J205" s="197"/>
      <c r="K205" s="197"/>
    </row>
    <row r="206" spans="1:11">
      <c r="A206" s="195"/>
      <c r="B206" s="195"/>
      <c r="C206" s="194"/>
      <c r="G206" s="197"/>
      <c r="H206" s="197"/>
      <c r="I206" s="197"/>
      <c r="J206" s="197"/>
      <c r="K206" s="197"/>
    </row>
    <row r="207" spans="1:11">
      <c r="A207" s="195"/>
      <c r="B207" s="195"/>
      <c r="C207" s="194"/>
      <c r="G207" s="197"/>
      <c r="H207" s="197"/>
      <c r="I207" s="197"/>
      <c r="J207" s="197"/>
      <c r="K207" s="197"/>
    </row>
    <row r="208" spans="1:11">
      <c r="A208" s="195"/>
      <c r="B208" s="195"/>
      <c r="C208" s="194"/>
      <c r="G208" s="197"/>
      <c r="H208" s="197"/>
      <c r="I208" s="197"/>
      <c r="J208" s="197"/>
      <c r="K208" s="197"/>
    </row>
    <row r="209" spans="1:11">
      <c r="A209" s="195"/>
      <c r="B209" s="195"/>
      <c r="C209" s="194"/>
      <c r="G209" s="197"/>
      <c r="H209" s="197"/>
      <c r="I209" s="197"/>
      <c r="J209" s="197"/>
      <c r="K209" s="197"/>
    </row>
    <row r="210" spans="1:11">
      <c r="A210" s="195"/>
      <c r="B210" s="195"/>
      <c r="C210" s="194"/>
      <c r="G210" s="197"/>
      <c r="H210" s="197"/>
      <c r="I210" s="197"/>
      <c r="J210" s="197"/>
      <c r="K210" s="197"/>
    </row>
    <row r="211" spans="1:11">
      <c r="A211" s="195"/>
      <c r="B211" s="195"/>
      <c r="C211" s="194"/>
      <c r="G211" s="197"/>
      <c r="H211" s="197"/>
      <c r="I211" s="197"/>
      <c r="J211" s="197"/>
      <c r="K211" s="197"/>
    </row>
    <row r="212" spans="1:11">
      <c r="A212" s="195"/>
      <c r="B212" s="195"/>
      <c r="C212" s="194"/>
      <c r="G212" s="197"/>
      <c r="H212" s="197"/>
      <c r="I212" s="197"/>
      <c r="J212" s="197"/>
      <c r="K212" s="197"/>
    </row>
    <row r="213" spans="1:11">
      <c r="A213" s="195"/>
      <c r="B213" s="195"/>
      <c r="C213" s="194"/>
      <c r="G213" s="197"/>
      <c r="H213" s="197"/>
      <c r="I213" s="197"/>
      <c r="J213" s="197"/>
      <c r="K213" s="197"/>
    </row>
    <row r="214" spans="1:11">
      <c r="A214" s="195"/>
      <c r="B214" s="195"/>
      <c r="C214" s="194"/>
      <c r="G214" s="197"/>
      <c r="H214" s="197"/>
      <c r="I214" s="197"/>
      <c r="J214" s="197"/>
      <c r="K214" s="197"/>
    </row>
    <row r="215" spans="1:11">
      <c r="A215" s="195"/>
      <c r="B215" s="195"/>
      <c r="C215" s="194"/>
      <c r="G215" s="197"/>
      <c r="H215" s="197"/>
      <c r="I215" s="197"/>
      <c r="J215" s="197"/>
      <c r="K215" s="197"/>
    </row>
    <row r="216" spans="1:11">
      <c r="A216" s="195"/>
      <c r="B216" s="195"/>
      <c r="C216" s="194"/>
      <c r="G216" s="197"/>
      <c r="H216" s="197"/>
      <c r="I216" s="197"/>
      <c r="J216" s="197"/>
      <c r="K216" s="197"/>
    </row>
    <row r="217" spans="1:11">
      <c r="A217" s="195"/>
      <c r="B217" s="195"/>
      <c r="C217" s="194"/>
      <c r="G217" s="197"/>
      <c r="H217" s="197"/>
      <c r="I217" s="197"/>
      <c r="J217" s="197"/>
      <c r="K217" s="197"/>
    </row>
    <row r="218" spans="1:11">
      <c r="A218" s="195"/>
      <c r="B218" s="195"/>
      <c r="C218" s="194"/>
      <c r="G218" s="197"/>
      <c r="H218" s="197"/>
      <c r="I218" s="197"/>
      <c r="J218" s="197"/>
      <c r="K218" s="197"/>
    </row>
    <row r="219" spans="1:11">
      <c r="A219" s="195"/>
      <c r="B219" s="195"/>
      <c r="C219" s="194"/>
      <c r="G219" s="197"/>
      <c r="H219" s="197"/>
      <c r="I219" s="197"/>
      <c r="J219" s="197"/>
      <c r="K219" s="197"/>
    </row>
    <row r="220" spans="1:11">
      <c r="A220" s="195"/>
      <c r="B220" s="195"/>
      <c r="C220" s="194"/>
      <c r="G220" s="197"/>
      <c r="H220" s="197"/>
      <c r="I220" s="197"/>
      <c r="J220" s="197"/>
      <c r="K220" s="197"/>
    </row>
    <row r="221" spans="1:11">
      <c r="A221" s="195"/>
      <c r="B221" s="195"/>
      <c r="C221" s="194"/>
      <c r="G221" s="197"/>
      <c r="H221" s="197"/>
      <c r="I221" s="197"/>
      <c r="J221" s="197"/>
      <c r="K221" s="197"/>
    </row>
    <row r="222" spans="1:11">
      <c r="A222" s="195"/>
      <c r="B222" s="195"/>
      <c r="C222" s="194"/>
      <c r="G222" s="197"/>
      <c r="H222" s="197"/>
      <c r="I222" s="197"/>
      <c r="J222" s="197"/>
      <c r="K222" s="197"/>
    </row>
    <row r="223" spans="1:11">
      <c r="A223" s="195"/>
      <c r="B223" s="195"/>
      <c r="C223" s="194"/>
      <c r="G223" s="197"/>
      <c r="H223" s="197"/>
      <c r="I223" s="197"/>
      <c r="J223" s="197"/>
      <c r="K223" s="197"/>
    </row>
    <row r="224" spans="1:11">
      <c r="A224" s="195"/>
      <c r="B224" s="195"/>
      <c r="C224" s="194"/>
      <c r="G224" s="197"/>
      <c r="H224" s="197"/>
      <c r="I224" s="197"/>
      <c r="J224" s="197"/>
      <c r="K224" s="197"/>
    </row>
    <row r="225" spans="1:11">
      <c r="A225" s="195"/>
      <c r="B225" s="195"/>
      <c r="C225" s="194"/>
      <c r="G225" s="197"/>
      <c r="H225" s="197"/>
      <c r="I225" s="197"/>
      <c r="J225" s="197"/>
      <c r="K225" s="197"/>
    </row>
    <row r="226" spans="1:11">
      <c r="A226" s="195"/>
      <c r="B226" s="195"/>
      <c r="C226" s="194"/>
      <c r="G226" s="197"/>
      <c r="H226" s="197"/>
      <c r="I226" s="197"/>
      <c r="J226" s="197"/>
      <c r="K226" s="197"/>
    </row>
    <row r="227" spans="1:11">
      <c r="A227" s="195"/>
      <c r="B227" s="195"/>
      <c r="C227" s="194"/>
      <c r="G227" s="197"/>
      <c r="H227" s="197"/>
      <c r="I227" s="197"/>
      <c r="J227" s="197"/>
      <c r="K227" s="197"/>
    </row>
    <row r="228" spans="1:11">
      <c r="A228" s="195"/>
      <c r="B228" s="195"/>
      <c r="C228" s="194"/>
      <c r="G228" s="197"/>
      <c r="H228" s="197"/>
      <c r="I228" s="197"/>
      <c r="J228" s="197"/>
      <c r="K228" s="197"/>
    </row>
    <row r="229" spans="1:11">
      <c r="A229" s="195"/>
      <c r="B229" s="195"/>
      <c r="C229" s="194"/>
      <c r="G229" s="197"/>
      <c r="H229" s="197"/>
      <c r="I229" s="197"/>
      <c r="J229" s="197"/>
      <c r="K229" s="197"/>
    </row>
    <row r="230" spans="1:11">
      <c r="A230" s="195"/>
      <c r="B230" s="195"/>
      <c r="C230" s="194"/>
      <c r="G230" s="197"/>
      <c r="H230" s="197"/>
      <c r="I230" s="197"/>
      <c r="J230" s="197"/>
      <c r="K230" s="197"/>
    </row>
    <row r="231" spans="1:11">
      <c r="A231" s="195"/>
      <c r="B231" s="195"/>
      <c r="C231" s="194"/>
      <c r="G231" s="197"/>
      <c r="H231" s="197"/>
      <c r="I231" s="197"/>
      <c r="J231" s="197"/>
      <c r="K231" s="197"/>
    </row>
    <row r="232" spans="1:11">
      <c r="A232" s="195"/>
      <c r="B232" s="195"/>
      <c r="C232" s="194"/>
      <c r="G232" s="197"/>
      <c r="H232" s="197"/>
      <c r="I232" s="197"/>
      <c r="J232" s="197"/>
      <c r="K232" s="197"/>
    </row>
    <row r="233" spans="1:11">
      <c r="A233" s="195"/>
      <c r="B233" s="195"/>
      <c r="C233" s="194"/>
      <c r="G233" s="197"/>
      <c r="H233" s="197"/>
      <c r="I233" s="197"/>
      <c r="J233" s="197"/>
      <c r="K233" s="197"/>
    </row>
    <row r="234" spans="1:11">
      <c r="A234" s="195"/>
      <c r="B234" s="195"/>
      <c r="C234" s="194"/>
      <c r="G234" s="197"/>
      <c r="H234" s="197"/>
      <c r="I234" s="197"/>
      <c r="J234" s="197"/>
      <c r="K234" s="197"/>
    </row>
    <row r="235" spans="1:11">
      <c r="A235" s="195"/>
      <c r="B235" s="195"/>
      <c r="C235" s="194"/>
      <c r="G235" s="197"/>
      <c r="H235" s="197"/>
      <c r="I235" s="197"/>
      <c r="J235" s="197"/>
      <c r="K235" s="197"/>
    </row>
    <row r="236" spans="1:11">
      <c r="A236" s="195"/>
      <c r="B236" s="195"/>
      <c r="C236" s="194"/>
      <c r="G236" s="197"/>
      <c r="H236" s="197"/>
      <c r="I236" s="197"/>
      <c r="J236" s="197"/>
      <c r="K236" s="197"/>
    </row>
    <row r="237" spans="1:11">
      <c r="A237" s="195"/>
      <c r="B237" s="195"/>
      <c r="C237" s="194"/>
      <c r="G237" s="197"/>
      <c r="H237" s="197"/>
      <c r="I237" s="197"/>
      <c r="J237" s="197"/>
      <c r="K237" s="197"/>
    </row>
    <row r="238" spans="1:11">
      <c r="A238" s="195"/>
      <c r="B238" s="195"/>
      <c r="C238" s="194"/>
      <c r="G238" s="197"/>
      <c r="H238" s="197"/>
      <c r="I238" s="197"/>
      <c r="J238" s="197"/>
      <c r="K238" s="197"/>
    </row>
    <row r="239" spans="1:11">
      <c r="A239" s="195"/>
      <c r="B239" s="195"/>
      <c r="C239" s="194"/>
      <c r="G239" s="197"/>
      <c r="H239" s="197"/>
      <c r="I239" s="197"/>
      <c r="J239" s="197"/>
      <c r="K239" s="197"/>
    </row>
    <row r="240" spans="1:11">
      <c r="A240" s="195"/>
      <c r="B240" s="195"/>
      <c r="C240" s="194"/>
      <c r="G240" s="197"/>
      <c r="H240" s="197"/>
      <c r="I240" s="197"/>
      <c r="J240" s="197"/>
      <c r="K240" s="197"/>
    </row>
    <row r="241" spans="1:11">
      <c r="A241" s="195"/>
      <c r="B241" s="195"/>
      <c r="C241" s="194"/>
      <c r="G241" s="197"/>
      <c r="H241" s="197"/>
      <c r="I241" s="197"/>
      <c r="J241" s="197"/>
      <c r="K241" s="197"/>
    </row>
    <row r="242" spans="1:11">
      <c r="A242" s="195"/>
      <c r="B242" s="195"/>
      <c r="C242" s="194"/>
      <c r="G242" s="197"/>
      <c r="H242" s="197"/>
      <c r="I242" s="197"/>
      <c r="J242" s="197"/>
      <c r="K242" s="197"/>
    </row>
    <row r="243" spans="1:11">
      <c r="A243" s="195"/>
      <c r="B243" s="195"/>
      <c r="C243" s="194"/>
      <c r="G243" s="197"/>
      <c r="H243" s="197"/>
      <c r="I243" s="197"/>
      <c r="J243" s="197"/>
      <c r="K243" s="197"/>
    </row>
    <row r="244" spans="1:11">
      <c r="A244" s="195"/>
      <c r="B244" s="195"/>
      <c r="C244" s="194"/>
      <c r="G244" s="197"/>
      <c r="H244" s="197"/>
      <c r="I244" s="197"/>
      <c r="J244" s="197"/>
      <c r="K244" s="197"/>
    </row>
    <row r="245" spans="1:11">
      <c r="A245" s="195"/>
      <c r="B245" s="195"/>
      <c r="C245" s="194"/>
      <c r="G245" s="197"/>
      <c r="H245" s="197"/>
      <c r="I245" s="197"/>
      <c r="J245" s="197"/>
      <c r="K245" s="197"/>
    </row>
    <row r="246" spans="1:11">
      <c r="A246" s="195"/>
      <c r="B246" s="195"/>
      <c r="C246" s="194"/>
      <c r="G246" s="197"/>
      <c r="H246" s="197"/>
      <c r="I246" s="197"/>
      <c r="J246" s="197"/>
      <c r="K246" s="197"/>
    </row>
    <row r="247" spans="1:11">
      <c r="A247" s="195"/>
      <c r="B247" s="195"/>
      <c r="C247" s="194"/>
      <c r="G247" s="197"/>
      <c r="H247" s="197"/>
      <c r="I247" s="197"/>
      <c r="J247" s="197"/>
      <c r="K247" s="197"/>
    </row>
    <row r="248" spans="1:11">
      <c r="A248" s="195"/>
      <c r="B248" s="195"/>
      <c r="C248" s="194"/>
      <c r="G248" s="197"/>
      <c r="H248" s="197"/>
      <c r="I248" s="197"/>
      <c r="J248" s="197"/>
      <c r="K248" s="197"/>
    </row>
    <row r="249" spans="1:11">
      <c r="A249" s="195"/>
      <c r="B249" s="195"/>
      <c r="C249" s="194"/>
      <c r="G249" s="197"/>
      <c r="H249" s="197"/>
      <c r="I249" s="197"/>
      <c r="J249" s="197"/>
      <c r="K249" s="197"/>
    </row>
    <row r="250" spans="1:11">
      <c r="A250" s="195"/>
      <c r="B250" s="195"/>
      <c r="C250" s="194"/>
      <c r="G250" s="197"/>
      <c r="H250" s="197"/>
      <c r="I250" s="197"/>
      <c r="J250" s="197"/>
      <c r="K250" s="197"/>
    </row>
    <row r="251" spans="1:11">
      <c r="A251" s="195"/>
      <c r="B251" s="195"/>
      <c r="C251" s="194"/>
      <c r="G251" s="197"/>
      <c r="H251" s="197"/>
      <c r="I251" s="197"/>
      <c r="J251" s="197"/>
      <c r="K251" s="197"/>
    </row>
    <row r="252" spans="1:11">
      <c r="A252" s="195"/>
      <c r="B252" s="195"/>
      <c r="C252" s="194"/>
      <c r="G252" s="197"/>
      <c r="H252" s="197"/>
      <c r="I252" s="197"/>
      <c r="J252" s="197"/>
      <c r="K252" s="197"/>
    </row>
    <row r="253" spans="1:11">
      <c r="A253" s="195"/>
      <c r="B253" s="195"/>
      <c r="C253" s="194"/>
      <c r="G253" s="197"/>
      <c r="H253" s="197"/>
      <c r="I253" s="197"/>
      <c r="J253" s="197"/>
      <c r="K253" s="197"/>
    </row>
    <row r="254" spans="1:11">
      <c r="A254" s="195"/>
      <c r="B254" s="195"/>
      <c r="C254" s="194"/>
      <c r="G254" s="197"/>
      <c r="H254" s="197"/>
      <c r="I254" s="197"/>
      <c r="J254" s="197"/>
      <c r="K254" s="197"/>
    </row>
    <row r="255" spans="1:11">
      <c r="A255" s="195"/>
      <c r="B255" s="195"/>
      <c r="C255" s="194"/>
      <c r="G255" s="197"/>
      <c r="H255" s="197"/>
      <c r="I255" s="197"/>
      <c r="J255" s="197"/>
      <c r="K255" s="197"/>
    </row>
    <row r="256" spans="1:11">
      <c r="A256" s="195"/>
      <c r="B256" s="195"/>
      <c r="C256" s="194"/>
      <c r="G256" s="197"/>
      <c r="H256" s="197"/>
      <c r="I256" s="197"/>
      <c r="J256" s="197"/>
      <c r="K256" s="197"/>
    </row>
    <row r="257" spans="1:11">
      <c r="A257" s="195"/>
      <c r="B257" s="195"/>
      <c r="C257" s="194"/>
      <c r="G257" s="197"/>
      <c r="H257" s="197"/>
      <c r="I257" s="197"/>
      <c r="J257" s="197"/>
      <c r="K257" s="197"/>
    </row>
    <row r="258" spans="1:11">
      <c r="A258" s="195"/>
      <c r="B258" s="195"/>
      <c r="C258" s="194"/>
      <c r="G258" s="197"/>
      <c r="H258" s="197"/>
      <c r="I258" s="197"/>
      <c r="J258" s="197"/>
      <c r="K258" s="197"/>
    </row>
    <row r="259" spans="1:11">
      <c r="A259" s="195"/>
      <c r="B259" s="195"/>
      <c r="C259" s="194"/>
      <c r="G259" s="197"/>
      <c r="H259" s="197"/>
      <c r="I259" s="197"/>
      <c r="J259" s="197"/>
      <c r="K259" s="197"/>
    </row>
    <row r="260" spans="1:11">
      <c r="A260" s="195"/>
      <c r="B260" s="195"/>
      <c r="C260" s="194"/>
      <c r="G260" s="197"/>
      <c r="H260" s="197"/>
      <c r="I260" s="197"/>
      <c r="J260" s="197"/>
      <c r="K260" s="197"/>
    </row>
    <row r="261" spans="1:11">
      <c r="A261" s="195"/>
      <c r="B261" s="195"/>
      <c r="C261" s="194"/>
      <c r="G261" s="197"/>
      <c r="H261" s="197"/>
      <c r="I261" s="197"/>
      <c r="J261" s="197"/>
      <c r="K261" s="197"/>
    </row>
    <row r="262" spans="1:11">
      <c r="A262" s="195"/>
      <c r="B262" s="195"/>
      <c r="C262" s="194"/>
      <c r="G262" s="197"/>
      <c r="H262" s="197"/>
      <c r="I262" s="197"/>
      <c r="J262" s="197"/>
      <c r="K262" s="197"/>
    </row>
    <row r="263" spans="1:11">
      <c r="A263" s="195"/>
      <c r="B263" s="195"/>
      <c r="C263" s="194"/>
      <c r="G263" s="197"/>
      <c r="H263" s="197"/>
      <c r="I263" s="197"/>
      <c r="J263" s="197"/>
      <c r="K263" s="197"/>
    </row>
    <row r="264" spans="1:11">
      <c r="A264" s="195"/>
      <c r="B264" s="195"/>
      <c r="C264" s="194"/>
      <c r="G264" s="197"/>
      <c r="H264" s="197"/>
      <c r="I264" s="197"/>
      <c r="J264" s="197"/>
      <c r="K264" s="197"/>
    </row>
    <row r="265" spans="1:11">
      <c r="A265" s="195"/>
      <c r="B265" s="195"/>
      <c r="C265" s="194"/>
      <c r="G265" s="197"/>
      <c r="H265" s="197"/>
      <c r="I265" s="197"/>
      <c r="J265" s="197"/>
      <c r="K265" s="197"/>
    </row>
    <row r="266" spans="1:11">
      <c r="A266" s="195"/>
      <c r="B266" s="195"/>
      <c r="C266" s="194"/>
      <c r="G266" s="197"/>
      <c r="H266" s="197"/>
      <c r="I266" s="197"/>
      <c r="J266" s="197"/>
      <c r="K266" s="197"/>
    </row>
    <row r="267" spans="1:11">
      <c r="A267" s="195"/>
      <c r="B267" s="195"/>
      <c r="C267" s="194"/>
      <c r="G267" s="197"/>
      <c r="H267" s="197"/>
      <c r="I267" s="197"/>
      <c r="J267" s="197"/>
      <c r="K267" s="197"/>
    </row>
    <row r="268" spans="1:11">
      <c r="A268" s="195"/>
      <c r="B268" s="195"/>
      <c r="C268" s="194"/>
      <c r="G268" s="197"/>
      <c r="H268" s="197"/>
      <c r="I268" s="197"/>
      <c r="J268" s="197"/>
      <c r="K268" s="197"/>
    </row>
    <row r="269" spans="1:11">
      <c r="A269" s="195"/>
      <c r="B269" s="195"/>
      <c r="C269" s="194"/>
      <c r="G269" s="197"/>
      <c r="H269" s="197"/>
      <c r="I269" s="197"/>
      <c r="J269" s="197"/>
      <c r="K269" s="197"/>
    </row>
    <row r="270" spans="1:11">
      <c r="A270" s="195"/>
      <c r="B270" s="195"/>
      <c r="C270" s="194"/>
      <c r="G270" s="197"/>
      <c r="H270" s="197"/>
      <c r="I270" s="197"/>
      <c r="J270" s="197"/>
      <c r="K270" s="197"/>
    </row>
    <row r="271" spans="1:11">
      <c r="A271" s="195"/>
      <c r="B271" s="195"/>
      <c r="C271" s="194"/>
      <c r="G271" s="197"/>
      <c r="H271" s="197"/>
      <c r="I271" s="197"/>
      <c r="J271" s="197"/>
      <c r="K271" s="197"/>
    </row>
    <row r="272" spans="1:11">
      <c r="A272" s="195"/>
      <c r="B272" s="195"/>
      <c r="C272" s="194"/>
      <c r="G272" s="197"/>
      <c r="H272" s="197"/>
      <c r="I272" s="197"/>
      <c r="J272" s="197"/>
      <c r="K272" s="197"/>
    </row>
    <row r="273" spans="1:11">
      <c r="A273" s="195"/>
      <c r="B273" s="195"/>
      <c r="C273" s="194"/>
      <c r="G273" s="197"/>
      <c r="H273" s="197"/>
      <c r="I273" s="197"/>
      <c r="J273" s="197"/>
      <c r="K273" s="197"/>
    </row>
    <row r="274" spans="1:11">
      <c r="A274" s="195"/>
      <c r="B274" s="195"/>
      <c r="C274" s="194"/>
      <c r="G274" s="197"/>
      <c r="H274" s="197"/>
      <c r="I274" s="197"/>
      <c r="J274" s="197"/>
      <c r="K274" s="197"/>
    </row>
    <row r="275" spans="1:11">
      <c r="A275" s="195"/>
      <c r="B275" s="195"/>
      <c r="C275" s="194"/>
      <c r="G275" s="197"/>
      <c r="H275" s="197"/>
      <c r="I275" s="197"/>
      <c r="J275" s="197"/>
      <c r="K275" s="197"/>
    </row>
    <row r="276" spans="1:11">
      <c r="A276" s="195"/>
      <c r="B276" s="195"/>
      <c r="C276" s="194"/>
      <c r="G276" s="197"/>
      <c r="H276" s="197"/>
      <c r="I276" s="197"/>
      <c r="J276" s="197"/>
      <c r="K276" s="197"/>
    </row>
    <row r="277" spans="1:11">
      <c r="A277" s="195"/>
      <c r="B277" s="195"/>
      <c r="C277" s="194"/>
      <c r="G277" s="197"/>
      <c r="H277" s="197"/>
      <c r="I277" s="197"/>
      <c r="J277" s="197"/>
      <c r="K277" s="197"/>
    </row>
    <row r="278" spans="1:11">
      <c r="A278" s="195"/>
      <c r="B278" s="195"/>
      <c r="C278" s="194"/>
      <c r="G278" s="197"/>
      <c r="H278" s="197"/>
      <c r="I278" s="197"/>
      <c r="J278" s="197"/>
      <c r="K278" s="197"/>
    </row>
    <row r="279" spans="1:11">
      <c r="A279" s="195"/>
      <c r="B279" s="195"/>
      <c r="C279" s="194"/>
      <c r="G279" s="197"/>
      <c r="H279" s="197"/>
      <c r="I279" s="197"/>
      <c r="J279" s="197"/>
      <c r="K279" s="197"/>
    </row>
    <row r="280" spans="1:11">
      <c r="A280" s="195"/>
      <c r="B280" s="195"/>
      <c r="C280" s="194"/>
      <c r="G280" s="197"/>
      <c r="H280" s="197"/>
      <c r="I280" s="197"/>
      <c r="J280" s="197"/>
      <c r="K280" s="197"/>
    </row>
    <row r="281" spans="1:11">
      <c r="A281" s="195"/>
      <c r="B281" s="195"/>
      <c r="C281" s="194"/>
      <c r="G281" s="197"/>
      <c r="H281" s="197"/>
      <c r="I281" s="197"/>
      <c r="J281" s="197"/>
      <c r="K281" s="197"/>
    </row>
    <row r="282" spans="1:11">
      <c r="A282" s="195"/>
      <c r="B282" s="195"/>
      <c r="C282" s="194"/>
      <c r="G282" s="197"/>
      <c r="H282" s="197"/>
      <c r="I282" s="197"/>
      <c r="J282" s="197"/>
      <c r="K282" s="197"/>
    </row>
    <row r="283" spans="1:11">
      <c r="A283" s="195"/>
      <c r="B283" s="195"/>
      <c r="C283" s="194"/>
      <c r="G283" s="197"/>
      <c r="H283" s="197"/>
      <c r="I283" s="197"/>
      <c r="J283" s="197"/>
      <c r="K283" s="197"/>
    </row>
    <row r="284" spans="1:11">
      <c r="A284" s="195"/>
      <c r="B284" s="195"/>
      <c r="C284" s="194"/>
      <c r="G284" s="197"/>
      <c r="H284" s="197"/>
      <c r="I284" s="197"/>
      <c r="J284" s="197"/>
      <c r="K284" s="197"/>
    </row>
    <row r="285" spans="1:11">
      <c r="A285" s="195"/>
      <c r="B285" s="195"/>
      <c r="C285" s="194"/>
      <c r="G285" s="197"/>
      <c r="H285" s="197"/>
      <c r="I285" s="197"/>
      <c r="J285" s="197"/>
      <c r="K285" s="197"/>
    </row>
    <row r="286" spans="1:11">
      <c r="A286" s="195"/>
      <c r="B286" s="195"/>
      <c r="C286" s="194"/>
      <c r="G286" s="197"/>
      <c r="H286" s="197"/>
      <c r="I286" s="197"/>
      <c r="J286" s="197"/>
      <c r="K286" s="197"/>
    </row>
    <row r="287" spans="1:11">
      <c r="A287" s="195"/>
      <c r="B287" s="195"/>
      <c r="C287" s="194"/>
      <c r="G287" s="197"/>
      <c r="H287" s="197"/>
      <c r="I287" s="197"/>
      <c r="J287" s="197"/>
      <c r="K287" s="197"/>
    </row>
    <row r="288" spans="1:11">
      <c r="A288" s="195"/>
      <c r="B288" s="195"/>
      <c r="C288" s="194"/>
      <c r="G288" s="197"/>
      <c r="H288" s="197"/>
      <c r="I288" s="197"/>
      <c r="J288" s="197"/>
      <c r="K288" s="197"/>
    </row>
    <row r="289" spans="1:11">
      <c r="A289" s="195"/>
      <c r="B289" s="195"/>
      <c r="C289" s="194"/>
      <c r="G289" s="197"/>
      <c r="H289" s="197"/>
      <c r="I289" s="197"/>
      <c r="J289" s="197"/>
      <c r="K289" s="197"/>
    </row>
    <row r="290" spans="1:11">
      <c r="A290" s="195"/>
      <c r="B290" s="195"/>
      <c r="C290" s="194"/>
      <c r="G290" s="197"/>
      <c r="H290" s="197"/>
      <c r="I290" s="197"/>
      <c r="J290" s="197"/>
      <c r="K290" s="197"/>
    </row>
    <row r="291" spans="1:11">
      <c r="A291" s="195"/>
      <c r="B291" s="195"/>
      <c r="C291" s="194"/>
      <c r="G291" s="197"/>
      <c r="H291" s="197"/>
      <c r="I291" s="197"/>
      <c r="J291" s="197"/>
      <c r="K291" s="197"/>
    </row>
    <row r="292" spans="1:11">
      <c r="A292" s="195"/>
      <c r="B292" s="195"/>
      <c r="C292" s="194"/>
      <c r="G292" s="197"/>
      <c r="H292" s="197"/>
      <c r="I292" s="197"/>
      <c r="J292" s="197"/>
      <c r="K292" s="197"/>
    </row>
    <row r="293" spans="1:11">
      <c r="A293" s="195"/>
      <c r="B293" s="195"/>
      <c r="C293" s="194"/>
      <c r="G293" s="197"/>
      <c r="H293" s="197"/>
      <c r="I293" s="197"/>
      <c r="J293" s="197"/>
      <c r="K293" s="197"/>
    </row>
    <row r="294" spans="1:11">
      <c r="A294" s="195"/>
      <c r="B294" s="195"/>
      <c r="C294" s="194"/>
      <c r="G294" s="197"/>
      <c r="H294" s="197"/>
      <c r="I294" s="197"/>
      <c r="J294" s="197"/>
      <c r="K294" s="197"/>
    </row>
    <row r="295" spans="1:11">
      <c r="A295" s="195"/>
      <c r="B295" s="195"/>
      <c r="C295" s="194"/>
      <c r="G295" s="197"/>
      <c r="H295" s="197"/>
      <c r="I295" s="197"/>
      <c r="J295" s="197"/>
      <c r="K295" s="197"/>
    </row>
    <row r="296" spans="1:11">
      <c r="A296" s="195"/>
      <c r="B296" s="195"/>
      <c r="C296" s="194"/>
      <c r="G296" s="197"/>
      <c r="H296" s="197"/>
      <c r="I296" s="197"/>
      <c r="J296" s="197"/>
      <c r="K296" s="197"/>
    </row>
    <row r="297" spans="1:11">
      <c r="A297" s="195"/>
      <c r="B297" s="195"/>
      <c r="C297" s="194"/>
      <c r="G297" s="197"/>
      <c r="H297" s="197"/>
      <c r="I297" s="197"/>
      <c r="J297" s="197"/>
      <c r="K297" s="197"/>
    </row>
    <row r="298" spans="1:11">
      <c r="A298" s="195"/>
      <c r="B298" s="195"/>
      <c r="C298" s="194"/>
      <c r="G298" s="197"/>
      <c r="H298" s="197"/>
      <c r="I298" s="197"/>
      <c r="J298" s="197"/>
      <c r="K298" s="197"/>
    </row>
    <row r="299" spans="1:11">
      <c r="A299" s="195"/>
      <c r="B299" s="195"/>
      <c r="C299" s="194"/>
      <c r="G299" s="197"/>
      <c r="H299" s="197"/>
      <c r="I299" s="197"/>
      <c r="J299" s="197"/>
      <c r="K299" s="197"/>
    </row>
    <row r="300" spans="1:11">
      <c r="A300" s="195"/>
      <c r="B300" s="195"/>
      <c r="C300" s="194"/>
      <c r="G300" s="197"/>
      <c r="H300" s="197"/>
      <c r="I300" s="197"/>
      <c r="J300" s="197"/>
      <c r="K300" s="197"/>
    </row>
    <row r="301" spans="1:11">
      <c r="A301" s="195"/>
      <c r="B301" s="195"/>
      <c r="C301" s="194"/>
      <c r="G301" s="197"/>
      <c r="H301" s="197"/>
      <c r="I301" s="197"/>
      <c r="J301" s="197"/>
      <c r="K301" s="197"/>
    </row>
    <row r="302" spans="1:11">
      <c r="A302" s="195"/>
      <c r="B302" s="195"/>
      <c r="C302" s="194"/>
      <c r="G302" s="197"/>
      <c r="H302" s="197"/>
      <c r="I302" s="197"/>
      <c r="J302" s="197"/>
      <c r="K302" s="197"/>
    </row>
    <row r="303" spans="1:11">
      <c r="A303" s="195"/>
      <c r="B303" s="195"/>
      <c r="C303" s="194"/>
      <c r="G303" s="197"/>
      <c r="H303" s="197"/>
      <c r="I303" s="197"/>
      <c r="J303" s="197"/>
      <c r="K303" s="197"/>
    </row>
    <row r="304" spans="1:11">
      <c r="A304" s="195"/>
      <c r="B304" s="195"/>
      <c r="C304" s="194"/>
      <c r="G304" s="197"/>
      <c r="H304" s="197"/>
      <c r="I304" s="197"/>
      <c r="J304" s="197"/>
      <c r="K304" s="197"/>
    </row>
    <row r="305" spans="1:11">
      <c r="A305" s="195"/>
      <c r="B305" s="195"/>
      <c r="C305" s="194"/>
      <c r="G305" s="197"/>
      <c r="H305" s="197"/>
      <c r="I305" s="197"/>
      <c r="J305" s="197"/>
      <c r="K305" s="197"/>
    </row>
    <row r="306" spans="1:11">
      <c r="A306" s="195"/>
      <c r="B306" s="195"/>
      <c r="C306" s="194"/>
      <c r="G306" s="197"/>
      <c r="H306" s="197"/>
      <c r="I306" s="197"/>
      <c r="J306" s="197"/>
      <c r="K306" s="197"/>
    </row>
    <row r="307" spans="1:11">
      <c r="A307" s="195"/>
      <c r="B307" s="195"/>
      <c r="C307" s="194"/>
      <c r="G307" s="197"/>
      <c r="H307" s="197"/>
      <c r="I307" s="197"/>
      <c r="J307" s="197"/>
      <c r="K307" s="197"/>
    </row>
    <row r="308" spans="1:11">
      <c r="A308" s="195"/>
      <c r="B308" s="195"/>
      <c r="C308" s="194"/>
      <c r="G308" s="197"/>
      <c r="H308" s="197"/>
      <c r="I308" s="197"/>
      <c r="J308" s="197"/>
      <c r="K308" s="197"/>
    </row>
    <row r="309" spans="1:11">
      <c r="A309" s="195"/>
      <c r="B309" s="195"/>
      <c r="C309" s="194"/>
      <c r="G309" s="197"/>
      <c r="H309" s="197"/>
      <c r="I309" s="197"/>
      <c r="J309" s="197"/>
      <c r="K309" s="197"/>
    </row>
    <row r="310" spans="1:11">
      <c r="A310" s="195"/>
      <c r="B310" s="195"/>
      <c r="C310" s="194"/>
      <c r="G310" s="197"/>
      <c r="H310" s="197"/>
      <c r="I310" s="197"/>
      <c r="J310" s="197"/>
      <c r="K310" s="197"/>
    </row>
    <row r="311" spans="1:11">
      <c r="A311" s="195"/>
      <c r="B311" s="195"/>
      <c r="C311" s="194"/>
      <c r="G311" s="197"/>
      <c r="H311" s="197"/>
      <c r="I311" s="197"/>
      <c r="J311" s="197"/>
      <c r="K311" s="197"/>
    </row>
    <row r="312" spans="1:11">
      <c r="A312" s="195"/>
      <c r="B312" s="195"/>
      <c r="C312" s="194"/>
      <c r="G312" s="197"/>
      <c r="H312" s="197"/>
      <c r="I312" s="197"/>
      <c r="J312" s="197"/>
      <c r="K312" s="197"/>
    </row>
    <row r="313" spans="1:11">
      <c r="A313" s="195"/>
      <c r="B313" s="195"/>
      <c r="C313" s="194"/>
      <c r="G313" s="197"/>
      <c r="H313" s="197"/>
      <c r="I313" s="197"/>
      <c r="J313" s="197"/>
      <c r="K313" s="197"/>
    </row>
    <row r="314" spans="1:11">
      <c r="A314" s="195"/>
      <c r="B314" s="195"/>
      <c r="C314" s="194"/>
      <c r="G314" s="197"/>
      <c r="H314" s="197"/>
      <c r="I314" s="197"/>
      <c r="J314" s="197"/>
      <c r="K314" s="197"/>
    </row>
    <row r="315" spans="1:11">
      <c r="A315" s="195"/>
      <c r="B315" s="195"/>
      <c r="C315" s="194"/>
      <c r="G315" s="197"/>
      <c r="H315" s="197"/>
      <c r="I315" s="197"/>
      <c r="J315" s="197"/>
      <c r="K315" s="197"/>
    </row>
    <row r="316" spans="1:11">
      <c r="A316" s="195"/>
      <c r="B316" s="195"/>
      <c r="C316" s="194"/>
      <c r="G316" s="197"/>
      <c r="H316" s="197"/>
      <c r="I316" s="197"/>
      <c r="J316" s="197"/>
      <c r="K316" s="197"/>
    </row>
    <row r="317" spans="1:11">
      <c r="A317" s="195"/>
      <c r="B317" s="195"/>
      <c r="C317" s="194"/>
      <c r="G317" s="197"/>
      <c r="H317" s="197"/>
      <c r="I317" s="197"/>
      <c r="J317" s="197"/>
      <c r="K317" s="197"/>
    </row>
    <row r="318" spans="1:11">
      <c r="A318" s="195"/>
      <c r="B318" s="195"/>
      <c r="C318" s="194"/>
      <c r="G318" s="197"/>
      <c r="H318" s="197"/>
      <c r="I318" s="197"/>
      <c r="J318" s="197"/>
      <c r="K318" s="197"/>
    </row>
    <row r="319" spans="1:11">
      <c r="A319" s="195"/>
      <c r="B319" s="195"/>
      <c r="C319" s="194"/>
      <c r="G319" s="197"/>
      <c r="H319" s="197"/>
      <c r="I319" s="197"/>
      <c r="J319" s="197"/>
      <c r="K319" s="197"/>
    </row>
    <row r="320" spans="1:11">
      <c r="A320" s="195"/>
      <c r="B320" s="195"/>
      <c r="C320" s="194"/>
      <c r="G320" s="197"/>
      <c r="H320" s="197"/>
      <c r="I320" s="197"/>
      <c r="J320" s="197"/>
      <c r="K320" s="197"/>
    </row>
    <row r="321" spans="1:11">
      <c r="A321" s="195"/>
      <c r="B321" s="195"/>
      <c r="C321" s="194"/>
      <c r="G321" s="197"/>
      <c r="H321" s="197"/>
      <c r="I321" s="197"/>
      <c r="J321" s="197"/>
      <c r="K321" s="197"/>
    </row>
    <row r="322" spans="1:11">
      <c r="A322" s="195"/>
      <c r="B322" s="195"/>
      <c r="C322" s="194"/>
      <c r="G322" s="197"/>
      <c r="H322" s="197"/>
      <c r="I322" s="197"/>
      <c r="J322" s="197"/>
      <c r="K322" s="197"/>
    </row>
    <row r="323" spans="1:11">
      <c r="A323" s="195"/>
      <c r="B323" s="195"/>
      <c r="C323" s="194"/>
      <c r="G323" s="197"/>
      <c r="H323" s="197"/>
      <c r="I323" s="197"/>
      <c r="J323" s="197"/>
      <c r="K323" s="197"/>
    </row>
    <row r="324" spans="1:11">
      <c r="A324" s="195"/>
      <c r="B324" s="195"/>
      <c r="C324" s="194"/>
      <c r="G324" s="197"/>
      <c r="H324" s="197"/>
      <c r="I324" s="197"/>
      <c r="J324" s="197"/>
      <c r="K324" s="197"/>
    </row>
    <row r="325" spans="1:11">
      <c r="A325" s="195"/>
      <c r="B325" s="195"/>
      <c r="C325" s="194"/>
      <c r="G325" s="197"/>
      <c r="H325" s="197"/>
      <c r="I325" s="197"/>
      <c r="J325" s="197"/>
      <c r="K325" s="197"/>
    </row>
    <row r="326" spans="1:11">
      <c r="A326" s="195"/>
      <c r="B326" s="195"/>
      <c r="C326" s="194"/>
      <c r="G326" s="197"/>
      <c r="H326" s="197"/>
      <c r="I326" s="197"/>
      <c r="J326" s="197"/>
      <c r="K326" s="197"/>
    </row>
    <row r="327" spans="1:11">
      <c r="A327" s="195"/>
      <c r="B327" s="195"/>
      <c r="C327" s="194"/>
      <c r="G327" s="197"/>
      <c r="H327" s="197"/>
      <c r="I327" s="197"/>
      <c r="J327" s="197"/>
      <c r="K327" s="197"/>
    </row>
    <row r="328" spans="1:11">
      <c r="A328" s="195"/>
      <c r="B328" s="195"/>
      <c r="C328" s="194"/>
      <c r="G328" s="197"/>
      <c r="H328" s="197"/>
      <c r="I328" s="197"/>
      <c r="J328" s="197"/>
      <c r="K328" s="197"/>
    </row>
    <row r="329" spans="1:11">
      <c r="A329" s="195"/>
      <c r="B329" s="195"/>
      <c r="C329" s="194"/>
      <c r="G329" s="197"/>
      <c r="H329" s="197"/>
      <c r="I329" s="197"/>
      <c r="J329" s="197"/>
      <c r="K329" s="197"/>
    </row>
    <row r="330" spans="1:11">
      <c r="A330" s="195"/>
      <c r="B330" s="195"/>
      <c r="C330" s="194"/>
      <c r="G330" s="197"/>
      <c r="H330" s="197"/>
      <c r="I330" s="197"/>
      <c r="J330" s="197"/>
      <c r="K330" s="197"/>
    </row>
    <row r="331" spans="1:11">
      <c r="A331" s="195"/>
      <c r="B331" s="195"/>
      <c r="C331" s="194"/>
      <c r="G331" s="197"/>
      <c r="H331" s="197"/>
      <c r="I331" s="197"/>
      <c r="J331" s="197"/>
      <c r="K331" s="197"/>
    </row>
    <row r="332" spans="1:11">
      <c r="A332" s="195"/>
      <c r="B332" s="195"/>
      <c r="C332" s="194"/>
      <c r="G332" s="197"/>
      <c r="H332" s="197"/>
      <c r="I332" s="197"/>
      <c r="J332" s="197"/>
      <c r="K332" s="197"/>
    </row>
    <row r="333" spans="1:11">
      <c r="A333" s="195"/>
      <c r="B333" s="195"/>
      <c r="C333" s="194"/>
      <c r="G333" s="197"/>
      <c r="H333" s="197"/>
      <c r="I333" s="197"/>
      <c r="J333" s="197"/>
      <c r="K333" s="197"/>
    </row>
    <row r="334" spans="1:11">
      <c r="A334" s="195"/>
      <c r="B334" s="195"/>
      <c r="C334" s="194"/>
      <c r="G334" s="197"/>
      <c r="H334" s="197"/>
      <c r="I334" s="197"/>
      <c r="J334" s="197"/>
      <c r="K334" s="197"/>
    </row>
    <row r="335" spans="1:11">
      <c r="A335" s="195"/>
      <c r="B335" s="195"/>
      <c r="C335" s="194"/>
      <c r="G335" s="197"/>
      <c r="H335" s="197"/>
      <c r="I335" s="197"/>
      <c r="J335" s="197"/>
      <c r="K335" s="197"/>
    </row>
    <row r="336" spans="1:11">
      <c r="A336" s="195"/>
      <c r="B336" s="195"/>
      <c r="C336" s="194"/>
      <c r="G336" s="197"/>
      <c r="H336" s="197"/>
      <c r="I336" s="197"/>
      <c r="J336" s="197"/>
      <c r="K336" s="197"/>
    </row>
    <row r="337" spans="1:11">
      <c r="A337" s="195"/>
      <c r="B337" s="195"/>
      <c r="C337" s="194"/>
      <c r="G337" s="197"/>
      <c r="H337" s="197"/>
      <c r="I337" s="197"/>
      <c r="J337" s="197"/>
      <c r="K337" s="197"/>
    </row>
    <row r="338" spans="1:11">
      <c r="A338" s="195"/>
      <c r="B338" s="195"/>
      <c r="C338" s="194"/>
      <c r="G338" s="197"/>
      <c r="H338" s="197"/>
      <c r="I338" s="197"/>
      <c r="J338" s="197"/>
      <c r="K338" s="197"/>
    </row>
    <row r="339" spans="1:11">
      <c r="A339" s="195"/>
      <c r="B339" s="195"/>
      <c r="C339" s="194"/>
      <c r="G339" s="197"/>
      <c r="H339" s="197"/>
      <c r="I339" s="197"/>
      <c r="J339" s="197"/>
      <c r="K339" s="197"/>
    </row>
    <row r="340" spans="1:11">
      <c r="A340" s="195"/>
      <c r="B340" s="195"/>
      <c r="C340" s="194"/>
      <c r="G340" s="197"/>
      <c r="H340" s="197"/>
      <c r="I340" s="197"/>
      <c r="J340" s="197"/>
      <c r="K340" s="197"/>
    </row>
    <row r="341" spans="1:11">
      <c r="A341" s="195"/>
      <c r="B341" s="195"/>
      <c r="C341" s="194"/>
      <c r="G341" s="197"/>
      <c r="H341" s="197"/>
      <c r="I341" s="197"/>
      <c r="J341" s="197"/>
      <c r="K341" s="197"/>
    </row>
    <row r="342" spans="1:11">
      <c r="A342" s="195"/>
      <c r="B342" s="195"/>
      <c r="C342" s="194"/>
      <c r="G342" s="197"/>
      <c r="H342" s="197"/>
      <c r="I342" s="197"/>
      <c r="J342" s="197"/>
      <c r="K342" s="197"/>
    </row>
    <row r="343" spans="1:11">
      <c r="A343" s="195"/>
      <c r="B343" s="195"/>
      <c r="C343" s="194"/>
      <c r="G343" s="197"/>
      <c r="H343" s="197"/>
      <c r="I343" s="197"/>
      <c r="J343" s="197"/>
      <c r="K343" s="197"/>
    </row>
    <row r="344" spans="1:11">
      <c r="A344" s="195"/>
      <c r="B344" s="195"/>
      <c r="C344" s="194"/>
      <c r="G344" s="197"/>
      <c r="H344" s="197"/>
      <c r="I344" s="197"/>
      <c r="J344" s="197"/>
      <c r="K344" s="197"/>
    </row>
    <row r="345" spans="1:11">
      <c r="A345" s="195"/>
      <c r="B345" s="195"/>
      <c r="C345" s="194"/>
      <c r="G345" s="197"/>
      <c r="H345" s="197"/>
      <c r="I345" s="197"/>
      <c r="J345" s="197"/>
      <c r="K345" s="197"/>
    </row>
    <row r="346" spans="1:11">
      <c r="A346" s="195"/>
      <c r="B346" s="195"/>
      <c r="C346" s="194"/>
      <c r="G346" s="197"/>
      <c r="H346" s="197"/>
      <c r="I346" s="197"/>
      <c r="J346" s="197"/>
      <c r="K346" s="197"/>
    </row>
    <row r="347" spans="1:11">
      <c r="A347" s="195"/>
      <c r="B347" s="195"/>
      <c r="C347" s="194"/>
      <c r="G347" s="197"/>
      <c r="H347" s="197"/>
      <c r="I347" s="197"/>
      <c r="J347" s="197"/>
      <c r="K347" s="197"/>
    </row>
    <row r="348" spans="1:11">
      <c r="A348" s="195"/>
      <c r="B348" s="195"/>
      <c r="C348" s="194"/>
      <c r="G348" s="197"/>
      <c r="H348" s="197"/>
      <c r="I348" s="197"/>
      <c r="J348" s="197"/>
      <c r="K348" s="197"/>
    </row>
    <row r="349" spans="1:11">
      <c r="A349" s="195"/>
      <c r="B349" s="195"/>
      <c r="C349" s="194"/>
      <c r="G349" s="197"/>
      <c r="H349" s="197"/>
      <c r="I349" s="197"/>
      <c r="J349" s="197"/>
      <c r="K349" s="197"/>
    </row>
    <row r="350" spans="1:11">
      <c r="A350" s="195"/>
      <c r="B350" s="195"/>
      <c r="C350" s="194"/>
      <c r="G350" s="197"/>
      <c r="H350" s="197"/>
      <c r="I350" s="197"/>
      <c r="J350" s="197"/>
      <c r="K350" s="197"/>
    </row>
    <row r="351" spans="1:11">
      <c r="A351" s="195"/>
      <c r="B351" s="195"/>
      <c r="C351" s="194"/>
      <c r="G351" s="197"/>
      <c r="H351" s="197"/>
      <c r="I351" s="197"/>
      <c r="J351" s="197"/>
      <c r="K351" s="197"/>
    </row>
    <row r="352" spans="1:11">
      <c r="A352" s="195"/>
      <c r="B352" s="195"/>
      <c r="C352" s="194"/>
      <c r="G352" s="197"/>
      <c r="H352" s="197"/>
      <c r="I352" s="197"/>
      <c r="J352" s="197"/>
      <c r="K352" s="197"/>
    </row>
    <row r="353" spans="1:11">
      <c r="A353" s="195"/>
      <c r="B353" s="195"/>
      <c r="C353" s="194"/>
      <c r="G353" s="197"/>
      <c r="H353" s="197"/>
      <c r="I353" s="197"/>
      <c r="J353" s="197"/>
      <c r="K353" s="197"/>
    </row>
    <row r="354" spans="1:11">
      <c r="A354" s="195"/>
      <c r="B354" s="195"/>
      <c r="C354" s="194"/>
      <c r="G354" s="197"/>
      <c r="H354" s="197"/>
      <c r="I354" s="197"/>
      <c r="J354" s="197"/>
      <c r="K354" s="197"/>
    </row>
    <row r="355" spans="1:11">
      <c r="A355" s="195"/>
      <c r="B355" s="195"/>
      <c r="C355" s="194"/>
      <c r="G355" s="197"/>
      <c r="H355" s="197"/>
      <c r="I355" s="197"/>
      <c r="J355" s="197"/>
      <c r="K355" s="197"/>
    </row>
    <row r="356" spans="1:11">
      <c r="A356" s="195"/>
      <c r="B356" s="195"/>
      <c r="C356" s="194"/>
      <c r="G356" s="197"/>
      <c r="H356" s="197"/>
      <c r="I356" s="197"/>
      <c r="J356" s="197"/>
      <c r="K356" s="197"/>
    </row>
    <row r="357" spans="1:11">
      <c r="A357" s="195"/>
      <c r="B357" s="195"/>
      <c r="C357" s="194"/>
      <c r="G357" s="197"/>
      <c r="H357" s="197"/>
      <c r="I357" s="197"/>
      <c r="J357" s="197"/>
      <c r="K357" s="197"/>
    </row>
    <row r="358" spans="1:11">
      <c r="A358" s="195"/>
      <c r="B358" s="195"/>
      <c r="C358" s="194"/>
      <c r="G358" s="197"/>
      <c r="H358" s="197"/>
      <c r="I358" s="197"/>
      <c r="J358" s="197"/>
      <c r="K358" s="197"/>
    </row>
    <row r="359" spans="1:11">
      <c r="A359" s="195"/>
      <c r="B359" s="195"/>
      <c r="C359" s="194"/>
      <c r="G359" s="197"/>
      <c r="H359" s="197"/>
      <c r="I359" s="197"/>
      <c r="J359" s="197"/>
      <c r="K359" s="197"/>
    </row>
    <row r="360" spans="1:11">
      <c r="A360" s="195"/>
      <c r="B360" s="195"/>
      <c r="C360" s="194"/>
      <c r="G360" s="197"/>
      <c r="H360" s="197"/>
      <c r="I360" s="197"/>
      <c r="J360" s="197"/>
      <c r="K360" s="197"/>
    </row>
    <row r="361" spans="1:11">
      <c r="A361" s="195"/>
      <c r="B361" s="195"/>
      <c r="C361" s="194"/>
      <c r="G361" s="197"/>
      <c r="H361" s="197"/>
      <c r="I361" s="197"/>
      <c r="J361" s="197"/>
      <c r="K361" s="197"/>
    </row>
    <row r="362" spans="1:11">
      <c r="A362" s="195"/>
      <c r="B362" s="195"/>
      <c r="C362" s="194"/>
      <c r="G362" s="197"/>
      <c r="H362" s="197"/>
      <c r="I362" s="197"/>
      <c r="J362" s="197"/>
      <c r="K362" s="197"/>
    </row>
    <row r="363" spans="1:11">
      <c r="A363" s="195"/>
      <c r="B363" s="195"/>
      <c r="C363" s="194"/>
      <c r="G363" s="197"/>
      <c r="H363" s="197"/>
      <c r="I363" s="197"/>
      <c r="J363" s="197"/>
      <c r="K363" s="197"/>
    </row>
    <row r="364" spans="1:11">
      <c r="A364" s="195"/>
      <c r="B364" s="195"/>
      <c r="C364" s="194"/>
      <c r="G364" s="197"/>
      <c r="H364" s="197"/>
      <c r="I364" s="197"/>
      <c r="J364" s="197"/>
      <c r="K364" s="197"/>
    </row>
    <row r="365" spans="1:11">
      <c r="A365" s="195"/>
      <c r="B365" s="195"/>
      <c r="C365" s="194"/>
      <c r="G365" s="197"/>
      <c r="H365" s="197"/>
      <c r="I365" s="197"/>
      <c r="J365" s="197"/>
      <c r="K365" s="197"/>
    </row>
    <row r="366" spans="1:11">
      <c r="A366" s="195"/>
      <c r="B366" s="195"/>
      <c r="C366" s="194"/>
      <c r="G366" s="197"/>
      <c r="H366" s="197"/>
      <c r="I366" s="197"/>
      <c r="J366" s="197"/>
      <c r="K366" s="197"/>
    </row>
    <row r="367" spans="1:11">
      <c r="A367" s="195"/>
      <c r="B367" s="195"/>
      <c r="C367" s="194"/>
      <c r="G367" s="197"/>
      <c r="H367" s="197"/>
      <c r="I367" s="197"/>
      <c r="J367" s="197"/>
      <c r="K367" s="197"/>
    </row>
    <row r="368" spans="1:11">
      <c r="A368" s="195"/>
      <c r="B368" s="195"/>
      <c r="C368" s="194"/>
      <c r="G368" s="197"/>
      <c r="H368" s="197"/>
      <c r="I368" s="197"/>
      <c r="J368" s="197"/>
      <c r="K368" s="197"/>
    </row>
    <row r="369" spans="1:11">
      <c r="A369" s="195"/>
      <c r="B369" s="195"/>
      <c r="C369" s="194"/>
      <c r="G369" s="197"/>
      <c r="H369" s="197"/>
      <c r="I369" s="197"/>
      <c r="J369" s="197"/>
      <c r="K369" s="197"/>
    </row>
    <row r="370" spans="1:11">
      <c r="A370" s="195"/>
      <c r="B370" s="195"/>
      <c r="C370" s="194"/>
      <c r="G370" s="197"/>
      <c r="H370" s="197"/>
      <c r="I370" s="197"/>
      <c r="J370" s="197"/>
      <c r="K370" s="197"/>
    </row>
    <row r="371" spans="1:11">
      <c r="A371" s="195"/>
      <c r="B371" s="195"/>
      <c r="C371" s="194"/>
      <c r="G371" s="197"/>
      <c r="H371" s="197"/>
      <c r="I371" s="197"/>
      <c r="J371" s="197"/>
      <c r="K371" s="197"/>
    </row>
    <row r="372" spans="1:11">
      <c r="A372" s="195"/>
      <c r="B372" s="195"/>
      <c r="C372" s="194"/>
      <c r="G372" s="197"/>
      <c r="H372" s="197"/>
      <c r="I372" s="197"/>
      <c r="J372" s="197"/>
      <c r="K372" s="197"/>
    </row>
    <row r="373" spans="1:11">
      <c r="A373" s="195"/>
      <c r="B373" s="195"/>
      <c r="C373" s="194"/>
      <c r="G373" s="197"/>
      <c r="H373" s="197"/>
      <c r="I373" s="197"/>
      <c r="J373" s="197"/>
      <c r="K373" s="197"/>
    </row>
    <row r="374" spans="1:11">
      <c r="A374" s="195"/>
      <c r="B374" s="195"/>
      <c r="C374" s="194"/>
      <c r="G374" s="197"/>
      <c r="H374" s="197"/>
      <c r="I374" s="197"/>
      <c r="J374" s="197"/>
      <c r="K374" s="197"/>
    </row>
    <row r="375" spans="1:11">
      <c r="A375" s="195"/>
      <c r="B375" s="195"/>
      <c r="C375" s="194"/>
      <c r="G375" s="197"/>
      <c r="H375" s="197"/>
      <c r="I375" s="197"/>
      <c r="J375" s="197"/>
      <c r="K375" s="197"/>
    </row>
    <row r="376" spans="1:11">
      <c r="A376" s="195"/>
      <c r="B376" s="195"/>
      <c r="C376" s="194"/>
      <c r="G376" s="197"/>
      <c r="H376" s="197"/>
      <c r="I376" s="197"/>
      <c r="J376" s="197"/>
      <c r="K376" s="197"/>
    </row>
    <row r="377" spans="1:11">
      <c r="A377" s="195"/>
      <c r="B377" s="195"/>
      <c r="C377" s="194"/>
      <c r="G377" s="197"/>
      <c r="H377" s="197"/>
      <c r="I377" s="197"/>
      <c r="J377" s="197"/>
      <c r="K377" s="197"/>
    </row>
    <row r="378" spans="1:11">
      <c r="A378" s="195"/>
      <c r="B378" s="195"/>
      <c r="C378" s="194"/>
      <c r="G378" s="197"/>
      <c r="H378" s="197"/>
      <c r="I378" s="197"/>
      <c r="J378" s="197"/>
      <c r="K378" s="197"/>
    </row>
    <row r="379" spans="1:11">
      <c r="A379" s="195"/>
      <c r="B379" s="195"/>
      <c r="C379" s="194"/>
      <c r="G379" s="197"/>
      <c r="H379" s="197"/>
      <c r="I379" s="197"/>
      <c r="J379" s="197"/>
      <c r="K379" s="197"/>
    </row>
    <row r="380" spans="1:11">
      <c r="A380" s="195"/>
      <c r="B380" s="195"/>
      <c r="C380" s="194"/>
      <c r="G380" s="197"/>
      <c r="H380" s="197"/>
      <c r="I380" s="197"/>
      <c r="J380" s="197"/>
      <c r="K380" s="197"/>
    </row>
    <row r="381" spans="1:11">
      <c r="A381" s="195"/>
      <c r="B381" s="195"/>
      <c r="C381" s="194"/>
      <c r="G381" s="197"/>
      <c r="H381" s="197"/>
      <c r="I381" s="197"/>
      <c r="J381" s="197"/>
      <c r="K381" s="197"/>
    </row>
    <row r="382" spans="1:11">
      <c r="A382" s="195"/>
      <c r="B382" s="195"/>
      <c r="C382" s="194"/>
      <c r="G382" s="197"/>
      <c r="H382" s="197"/>
      <c r="I382" s="197"/>
      <c r="J382" s="197"/>
      <c r="K382" s="197"/>
    </row>
    <row r="383" spans="1:11">
      <c r="A383" s="195"/>
      <c r="B383" s="195"/>
      <c r="C383" s="194"/>
      <c r="G383" s="197"/>
      <c r="H383" s="197"/>
      <c r="I383" s="197"/>
      <c r="J383" s="197"/>
      <c r="K383" s="197"/>
    </row>
    <row r="384" spans="1:11">
      <c r="A384" s="195"/>
      <c r="B384" s="195"/>
      <c r="C384" s="194"/>
      <c r="G384" s="197"/>
      <c r="H384" s="197"/>
      <c r="I384" s="197"/>
      <c r="J384" s="197"/>
      <c r="K384" s="197"/>
    </row>
    <row r="385" spans="1:11">
      <c r="A385" s="195"/>
      <c r="B385" s="195"/>
      <c r="C385" s="194"/>
      <c r="G385" s="197"/>
      <c r="H385" s="197"/>
      <c r="I385" s="197"/>
      <c r="J385" s="197"/>
      <c r="K385" s="197"/>
    </row>
    <row r="386" spans="1:11">
      <c r="A386" s="195"/>
      <c r="B386" s="195"/>
      <c r="C386" s="194"/>
      <c r="G386" s="197"/>
      <c r="H386" s="197"/>
      <c r="I386" s="197"/>
      <c r="J386" s="197"/>
      <c r="K386" s="197"/>
    </row>
    <row r="387" spans="1:11">
      <c r="A387" s="195"/>
      <c r="B387" s="195"/>
      <c r="C387" s="194"/>
      <c r="G387" s="197"/>
      <c r="H387" s="197"/>
      <c r="I387" s="197"/>
      <c r="J387" s="197"/>
      <c r="K387" s="197"/>
    </row>
    <row r="388" spans="1:11">
      <c r="A388" s="195"/>
      <c r="B388" s="195"/>
      <c r="C388" s="194"/>
      <c r="G388" s="197"/>
      <c r="H388" s="197"/>
      <c r="I388" s="197"/>
      <c r="J388" s="197"/>
      <c r="K388" s="197"/>
    </row>
    <row r="389" spans="1:11">
      <c r="A389" s="195"/>
      <c r="B389" s="195"/>
      <c r="C389" s="194"/>
      <c r="G389" s="197"/>
      <c r="H389" s="197"/>
      <c r="I389" s="197"/>
      <c r="J389" s="197"/>
      <c r="K389" s="197"/>
    </row>
    <row r="390" spans="1:11">
      <c r="A390" s="195"/>
      <c r="B390" s="195"/>
      <c r="C390" s="194"/>
      <c r="G390" s="197"/>
      <c r="H390" s="197"/>
      <c r="I390" s="197"/>
      <c r="J390" s="197"/>
      <c r="K390" s="197"/>
    </row>
    <row r="391" spans="1:11">
      <c r="A391" s="195"/>
      <c r="B391" s="195"/>
      <c r="C391" s="194"/>
      <c r="G391" s="197"/>
      <c r="H391" s="197"/>
      <c r="I391" s="197"/>
      <c r="J391" s="197"/>
      <c r="K391" s="197"/>
    </row>
    <row r="392" spans="1:11">
      <c r="A392" s="195"/>
      <c r="B392" s="195"/>
      <c r="C392" s="194"/>
      <c r="G392" s="197"/>
      <c r="H392" s="197"/>
      <c r="I392" s="197"/>
      <c r="J392" s="197"/>
      <c r="K392" s="197"/>
    </row>
    <row r="393" spans="1:11">
      <c r="A393" s="195"/>
      <c r="B393" s="195"/>
      <c r="C393" s="194"/>
      <c r="G393" s="197"/>
      <c r="H393" s="197"/>
      <c r="I393" s="197"/>
      <c r="J393" s="197"/>
      <c r="K393" s="197"/>
    </row>
    <row r="394" spans="1:11">
      <c r="A394" s="195"/>
      <c r="B394" s="195"/>
      <c r="C394" s="194"/>
      <c r="G394" s="197"/>
      <c r="H394" s="197"/>
      <c r="I394" s="197"/>
      <c r="J394" s="197"/>
      <c r="K394" s="197"/>
    </row>
    <row r="395" spans="1:11">
      <c r="A395" s="195"/>
      <c r="B395" s="195"/>
      <c r="C395" s="194"/>
      <c r="G395" s="197"/>
      <c r="H395" s="197"/>
      <c r="I395" s="197"/>
      <c r="J395" s="197"/>
      <c r="K395" s="197"/>
    </row>
    <row r="396" spans="1:11">
      <c r="A396" s="195"/>
      <c r="B396" s="195"/>
      <c r="C396" s="194"/>
      <c r="G396" s="197"/>
      <c r="H396" s="197"/>
      <c r="I396" s="197"/>
      <c r="J396" s="197"/>
      <c r="K396" s="197"/>
    </row>
    <row r="397" spans="1:11">
      <c r="A397" s="195"/>
      <c r="B397" s="195"/>
      <c r="C397" s="194"/>
      <c r="G397" s="197"/>
      <c r="H397" s="197"/>
      <c r="I397" s="197"/>
      <c r="J397" s="197"/>
      <c r="K397" s="197"/>
    </row>
    <row r="398" spans="1:11">
      <c r="A398" s="195"/>
      <c r="B398" s="195"/>
      <c r="C398" s="194"/>
      <c r="G398" s="197"/>
      <c r="H398" s="197"/>
      <c r="I398" s="197"/>
      <c r="J398" s="197"/>
      <c r="K398" s="197"/>
    </row>
    <row r="399" spans="1:11">
      <c r="A399" s="195"/>
      <c r="B399" s="195"/>
      <c r="C399" s="194"/>
      <c r="G399" s="197"/>
      <c r="H399" s="197"/>
      <c r="I399" s="197"/>
      <c r="J399" s="197"/>
      <c r="K399" s="197"/>
    </row>
    <row r="400" spans="1:11">
      <c r="A400" s="195"/>
      <c r="B400" s="195"/>
      <c r="C400" s="194"/>
      <c r="G400" s="197"/>
      <c r="H400" s="197"/>
      <c r="I400" s="197"/>
      <c r="J400" s="197"/>
      <c r="K400" s="197"/>
    </row>
    <row r="401" spans="1:11">
      <c r="A401" s="195"/>
      <c r="B401" s="195"/>
      <c r="C401" s="194"/>
      <c r="G401" s="197"/>
      <c r="H401" s="197"/>
      <c r="I401" s="197"/>
      <c r="J401" s="197"/>
      <c r="K401" s="197"/>
    </row>
    <row r="402" spans="1:11">
      <c r="A402" s="195"/>
      <c r="B402" s="195"/>
      <c r="C402" s="194"/>
      <c r="G402" s="197"/>
      <c r="H402" s="197"/>
      <c r="I402" s="197"/>
      <c r="J402" s="197"/>
      <c r="K402" s="197"/>
    </row>
    <row r="403" spans="1:11">
      <c r="A403" s="195"/>
      <c r="B403" s="195"/>
      <c r="C403" s="194"/>
      <c r="G403" s="197"/>
      <c r="H403" s="197"/>
      <c r="I403" s="197"/>
      <c r="J403" s="197"/>
      <c r="K403" s="197"/>
    </row>
    <row r="404" spans="1:11">
      <c r="A404" s="195"/>
      <c r="B404" s="195"/>
      <c r="C404" s="194"/>
      <c r="G404" s="197"/>
      <c r="H404" s="197"/>
      <c r="I404" s="197"/>
      <c r="J404" s="197"/>
      <c r="K404" s="197"/>
    </row>
    <row r="405" spans="1:11">
      <c r="A405" s="195"/>
      <c r="B405" s="195"/>
      <c r="C405" s="194"/>
      <c r="G405" s="197"/>
      <c r="H405" s="197"/>
      <c r="I405" s="197"/>
      <c r="J405" s="197"/>
      <c r="K405" s="197"/>
    </row>
    <row r="406" spans="1:11">
      <c r="A406" s="195"/>
      <c r="B406" s="195"/>
      <c r="C406" s="194"/>
      <c r="G406" s="197"/>
      <c r="H406" s="197"/>
      <c r="I406" s="197"/>
      <c r="J406" s="197"/>
      <c r="K406" s="197"/>
    </row>
    <row r="407" spans="1:11">
      <c r="A407" s="195"/>
      <c r="B407" s="195"/>
      <c r="C407" s="194"/>
      <c r="G407" s="197"/>
      <c r="H407" s="197"/>
      <c r="I407" s="197"/>
      <c r="J407" s="197"/>
      <c r="K407" s="197"/>
    </row>
    <row r="408" spans="1:11">
      <c r="A408" s="195"/>
      <c r="B408" s="195"/>
      <c r="C408" s="194"/>
      <c r="G408" s="197"/>
      <c r="H408" s="197"/>
      <c r="I408" s="197"/>
      <c r="J408" s="197"/>
      <c r="K408" s="197"/>
    </row>
    <row r="409" spans="1:11">
      <c r="A409" s="195"/>
      <c r="B409" s="195"/>
      <c r="C409" s="194"/>
      <c r="G409" s="197"/>
      <c r="H409" s="197"/>
      <c r="I409" s="197"/>
      <c r="J409" s="197"/>
      <c r="K409" s="197"/>
    </row>
    <row r="410" spans="1:11">
      <c r="A410" s="195"/>
      <c r="B410" s="195"/>
      <c r="C410" s="194"/>
      <c r="G410" s="197"/>
      <c r="H410" s="197"/>
      <c r="I410" s="197"/>
      <c r="J410" s="197"/>
      <c r="K410" s="197"/>
    </row>
    <row r="411" spans="1:11">
      <c r="A411" s="195"/>
      <c r="B411" s="195"/>
      <c r="C411" s="194"/>
      <c r="G411" s="197"/>
      <c r="H411" s="197"/>
      <c r="I411" s="197"/>
      <c r="J411" s="197"/>
      <c r="K411" s="197"/>
    </row>
    <row r="412" spans="1:11">
      <c r="A412" s="195"/>
      <c r="B412" s="195"/>
      <c r="C412" s="194"/>
      <c r="G412" s="197"/>
      <c r="H412" s="197"/>
      <c r="I412" s="197"/>
      <c r="J412" s="197"/>
      <c r="K412" s="197"/>
    </row>
    <row r="413" spans="1:11">
      <c r="A413" s="195"/>
      <c r="B413" s="195"/>
      <c r="C413" s="194"/>
      <c r="G413" s="197"/>
      <c r="H413" s="197"/>
      <c r="I413" s="197"/>
      <c r="J413" s="197"/>
      <c r="K413" s="197"/>
    </row>
    <row r="414" spans="1:11">
      <c r="A414" s="195"/>
      <c r="B414" s="195"/>
      <c r="C414" s="194"/>
      <c r="G414" s="197"/>
      <c r="H414" s="197"/>
      <c r="I414" s="197"/>
      <c r="J414" s="197"/>
      <c r="K414" s="197"/>
    </row>
    <row r="415" spans="1:11">
      <c r="A415" s="195"/>
      <c r="B415" s="195"/>
      <c r="C415" s="194"/>
      <c r="G415" s="197"/>
      <c r="H415" s="197"/>
      <c r="I415" s="197"/>
      <c r="J415" s="197"/>
      <c r="K415" s="197"/>
    </row>
    <row r="416" spans="1:11">
      <c r="A416" s="195"/>
      <c r="B416" s="195"/>
      <c r="C416" s="194"/>
      <c r="G416" s="197"/>
      <c r="H416" s="197"/>
      <c r="I416" s="197"/>
      <c r="J416" s="197"/>
      <c r="K416" s="197"/>
    </row>
    <row r="417" spans="1:11">
      <c r="A417" s="195"/>
      <c r="B417" s="195"/>
      <c r="C417" s="194"/>
      <c r="G417" s="197"/>
      <c r="H417" s="197"/>
      <c r="I417" s="197"/>
      <c r="J417" s="197"/>
      <c r="K417" s="197"/>
    </row>
    <row r="418" spans="1:11">
      <c r="A418" s="195"/>
      <c r="B418" s="195"/>
      <c r="C418" s="194"/>
      <c r="G418" s="197"/>
      <c r="H418" s="197"/>
      <c r="I418" s="197"/>
      <c r="J418" s="197"/>
      <c r="K418" s="197"/>
    </row>
    <row r="419" spans="1:11">
      <c r="A419" s="195"/>
      <c r="B419" s="195"/>
      <c r="C419" s="194"/>
      <c r="G419" s="197"/>
      <c r="H419" s="197"/>
      <c r="I419" s="197"/>
      <c r="J419" s="197"/>
      <c r="K419" s="197"/>
    </row>
    <row r="420" spans="1:11">
      <c r="A420" s="195"/>
      <c r="B420" s="195"/>
      <c r="C420" s="194"/>
      <c r="G420" s="197"/>
      <c r="H420" s="197"/>
      <c r="I420" s="197"/>
      <c r="J420" s="197"/>
      <c r="K420" s="197"/>
    </row>
    <row r="421" spans="1:11">
      <c r="A421" s="195"/>
      <c r="B421" s="195"/>
      <c r="C421" s="194"/>
      <c r="G421" s="197"/>
      <c r="H421" s="197"/>
      <c r="I421" s="197"/>
      <c r="J421" s="197"/>
      <c r="K421" s="197"/>
    </row>
    <row r="422" spans="1:11">
      <c r="A422" s="195"/>
      <c r="B422" s="195"/>
      <c r="C422" s="194"/>
      <c r="G422" s="197"/>
      <c r="H422" s="197"/>
      <c r="I422" s="197"/>
      <c r="J422" s="197"/>
      <c r="K422" s="197"/>
    </row>
    <row r="423" spans="1:11">
      <c r="A423" s="195"/>
      <c r="B423" s="195"/>
      <c r="C423" s="194"/>
      <c r="G423" s="197"/>
      <c r="H423" s="197"/>
      <c r="I423" s="197"/>
      <c r="J423" s="197"/>
      <c r="K423" s="197"/>
    </row>
    <row r="424" spans="1:11">
      <c r="A424" s="195"/>
      <c r="B424" s="195"/>
      <c r="C424" s="194"/>
      <c r="G424" s="197"/>
      <c r="H424" s="197"/>
      <c r="I424" s="197"/>
      <c r="J424" s="197"/>
      <c r="K424" s="197"/>
    </row>
    <row r="425" spans="1:11">
      <c r="A425" s="195"/>
      <c r="B425" s="195"/>
      <c r="C425" s="194"/>
      <c r="G425" s="197"/>
      <c r="H425" s="197"/>
      <c r="I425" s="197"/>
      <c r="J425" s="197"/>
      <c r="K425" s="197"/>
    </row>
    <row r="426" spans="1:11">
      <c r="A426" s="195"/>
      <c r="B426" s="195"/>
      <c r="C426" s="194"/>
      <c r="G426" s="197"/>
      <c r="H426" s="197"/>
      <c r="I426" s="197"/>
      <c r="J426" s="197"/>
      <c r="K426" s="197"/>
    </row>
    <row r="427" spans="1:11">
      <c r="A427" s="195"/>
      <c r="B427" s="195"/>
      <c r="C427" s="194"/>
      <c r="G427" s="197"/>
      <c r="H427" s="197"/>
      <c r="I427" s="197"/>
      <c r="J427" s="197"/>
      <c r="K427" s="197"/>
    </row>
    <row r="428" spans="1:11">
      <c r="A428" s="195"/>
      <c r="B428" s="195"/>
      <c r="C428" s="194"/>
      <c r="G428" s="197"/>
      <c r="H428" s="197"/>
      <c r="I428" s="197"/>
      <c r="J428" s="197"/>
      <c r="K428" s="197"/>
    </row>
    <row r="429" spans="1:11">
      <c r="A429" s="195"/>
      <c r="B429" s="195"/>
      <c r="C429" s="194"/>
      <c r="G429" s="197"/>
      <c r="H429" s="197"/>
      <c r="I429" s="197"/>
      <c r="J429" s="197"/>
      <c r="K429" s="197"/>
    </row>
    <row r="430" spans="1:11">
      <c r="A430" s="195"/>
      <c r="B430" s="195"/>
      <c r="C430" s="194"/>
      <c r="G430" s="197"/>
      <c r="H430" s="197"/>
      <c r="I430" s="197"/>
      <c r="J430" s="197"/>
      <c r="K430" s="197"/>
    </row>
    <row r="431" spans="1:11">
      <c r="A431" s="195"/>
      <c r="B431" s="195"/>
      <c r="C431" s="194"/>
      <c r="G431" s="197"/>
      <c r="H431" s="197"/>
      <c r="I431" s="197"/>
      <c r="J431" s="197"/>
      <c r="K431" s="197"/>
    </row>
    <row r="432" spans="1:11">
      <c r="A432" s="195"/>
      <c r="B432" s="195"/>
      <c r="C432" s="194"/>
      <c r="G432" s="197"/>
      <c r="H432" s="197"/>
      <c r="I432" s="197"/>
      <c r="J432" s="197"/>
      <c r="K432" s="197"/>
    </row>
    <row r="433" spans="1:11">
      <c r="A433" s="195"/>
      <c r="B433" s="195"/>
      <c r="C433" s="194"/>
      <c r="G433" s="197"/>
      <c r="H433" s="197"/>
      <c r="I433" s="197"/>
      <c r="J433" s="197"/>
      <c r="K433" s="197"/>
    </row>
    <row r="434" spans="1:11">
      <c r="A434" s="195"/>
      <c r="B434" s="195"/>
      <c r="C434" s="194"/>
      <c r="G434" s="197"/>
      <c r="H434" s="197"/>
      <c r="I434" s="197"/>
      <c r="J434" s="197"/>
      <c r="K434" s="197"/>
    </row>
    <row r="435" spans="1:11">
      <c r="A435" s="195"/>
      <c r="B435" s="195"/>
      <c r="C435" s="194"/>
      <c r="G435" s="197"/>
      <c r="H435" s="197"/>
      <c r="I435" s="197"/>
      <c r="J435" s="197"/>
      <c r="K435" s="197"/>
    </row>
    <row r="436" spans="1:11">
      <c r="A436" s="195"/>
      <c r="B436" s="195"/>
      <c r="C436" s="194"/>
      <c r="G436" s="197"/>
      <c r="H436" s="197"/>
      <c r="I436" s="197"/>
      <c r="J436" s="197"/>
      <c r="K436" s="197"/>
    </row>
    <row r="437" spans="1:11">
      <c r="A437" s="195"/>
      <c r="B437" s="195"/>
      <c r="C437" s="194"/>
      <c r="G437" s="197"/>
      <c r="H437" s="197"/>
      <c r="I437" s="197"/>
      <c r="J437" s="197"/>
      <c r="K437" s="197"/>
    </row>
    <row r="438" spans="1:11">
      <c r="A438" s="195"/>
      <c r="B438" s="195"/>
      <c r="C438" s="194"/>
      <c r="G438" s="197"/>
      <c r="H438" s="197"/>
      <c r="I438" s="197"/>
      <c r="J438" s="197"/>
      <c r="K438" s="197"/>
    </row>
    <row r="439" spans="1:11">
      <c r="A439" s="195"/>
      <c r="B439" s="195"/>
      <c r="C439" s="194"/>
      <c r="G439" s="197"/>
      <c r="H439" s="197"/>
      <c r="I439" s="197"/>
      <c r="J439" s="197"/>
      <c r="K439" s="197"/>
    </row>
    <row r="440" spans="1:11">
      <c r="A440" s="195"/>
      <c r="B440" s="195"/>
      <c r="C440" s="194"/>
      <c r="G440" s="197"/>
      <c r="H440" s="197"/>
      <c r="I440" s="197"/>
      <c r="J440" s="197"/>
      <c r="K440" s="197"/>
    </row>
    <row r="441" spans="1:11">
      <c r="A441" s="195"/>
      <c r="B441" s="195"/>
      <c r="C441" s="194"/>
      <c r="G441" s="197"/>
      <c r="H441" s="197"/>
      <c r="I441" s="197"/>
      <c r="J441" s="197"/>
      <c r="K441" s="197"/>
    </row>
    <row r="442" spans="1:11">
      <c r="A442" s="195"/>
      <c r="B442" s="195"/>
      <c r="C442" s="194"/>
      <c r="G442" s="197"/>
      <c r="H442" s="197"/>
      <c r="I442" s="197"/>
      <c r="J442" s="197"/>
      <c r="K442" s="197"/>
    </row>
    <row r="443" spans="1:11">
      <c r="A443" s="195"/>
      <c r="B443" s="195"/>
      <c r="C443" s="194"/>
      <c r="G443" s="197"/>
      <c r="H443" s="197"/>
      <c r="I443" s="197"/>
      <c r="J443" s="197"/>
      <c r="K443" s="197"/>
    </row>
    <row r="444" spans="1:11">
      <c r="A444" s="195"/>
      <c r="B444" s="195"/>
      <c r="C444" s="194"/>
      <c r="G444" s="197"/>
      <c r="H444" s="197"/>
      <c r="I444" s="197"/>
      <c r="J444" s="197"/>
      <c r="K444" s="197"/>
    </row>
    <row r="445" spans="1:11">
      <c r="A445" s="195"/>
      <c r="B445" s="195"/>
      <c r="C445" s="194"/>
      <c r="G445" s="197"/>
      <c r="H445" s="197"/>
      <c r="I445" s="197"/>
      <c r="J445" s="197"/>
      <c r="K445" s="197"/>
    </row>
    <row r="446" spans="1:11">
      <c r="A446" s="195"/>
      <c r="B446" s="195"/>
      <c r="C446" s="194"/>
      <c r="G446" s="197"/>
      <c r="H446" s="197"/>
      <c r="I446" s="197"/>
      <c r="J446" s="197"/>
      <c r="K446" s="197"/>
    </row>
    <row r="447" spans="1:11">
      <c r="A447" s="195"/>
      <c r="B447" s="195"/>
      <c r="C447" s="194"/>
      <c r="G447" s="197"/>
      <c r="H447" s="197"/>
      <c r="I447" s="197"/>
      <c r="J447" s="197"/>
      <c r="K447" s="197"/>
    </row>
    <row r="448" spans="1:11">
      <c r="A448" s="195"/>
      <c r="B448" s="195"/>
      <c r="C448" s="194"/>
      <c r="G448" s="197"/>
      <c r="H448" s="197"/>
      <c r="I448" s="197"/>
      <c r="J448" s="197"/>
      <c r="K448" s="197"/>
    </row>
    <row r="449" spans="1:11">
      <c r="A449" s="195"/>
      <c r="B449" s="195"/>
      <c r="C449" s="194"/>
      <c r="G449" s="197"/>
      <c r="H449" s="197"/>
      <c r="I449" s="197"/>
      <c r="J449" s="197"/>
      <c r="K449" s="197"/>
    </row>
    <row r="450" spans="1:11">
      <c r="A450" s="195"/>
      <c r="B450" s="195"/>
      <c r="C450" s="194"/>
      <c r="G450" s="197"/>
      <c r="H450" s="197"/>
      <c r="I450" s="197"/>
      <c r="J450" s="197"/>
      <c r="K450" s="197"/>
    </row>
    <row r="451" spans="1:11">
      <c r="A451" s="195"/>
      <c r="B451" s="195"/>
      <c r="C451" s="194"/>
      <c r="G451" s="197"/>
      <c r="H451" s="197"/>
      <c r="I451" s="197"/>
      <c r="J451" s="197"/>
      <c r="K451" s="197"/>
    </row>
    <row r="452" spans="1:11">
      <c r="A452" s="195"/>
      <c r="B452" s="195"/>
      <c r="C452" s="194"/>
      <c r="G452" s="197"/>
      <c r="H452" s="197"/>
      <c r="I452" s="197"/>
      <c r="J452" s="197"/>
      <c r="K452" s="197"/>
    </row>
    <row r="453" spans="1:11">
      <c r="A453" s="195"/>
      <c r="B453" s="195"/>
      <c r="C453" s="194"/>
      <c r="G453" s="197"/>
      <c r="H453" s="197"/>
      <c r="I453" s="197"/>
      <c r="J453" s="197"/>
      <c r="K453" s="197"/>
    </row>
    <row r="454" spans="1:11">
      <c r="A454" s="195"/>
      <c r="B454" s="195"/>
      <c r="C454" s="194"/>
      <c r="G454" s="197"/>
      <c r="H454" s="197"/>
      <c r="I454" s="197"/>
      <c r="J454" s="197"/>
      <c r="K454" s="197"/>
    </row>
    <row r="455" spans="1:11">
      <c r="A455" s="195"/>
      <c r="B455" s="195"/>
      <c r="C455" s="194"/>
      <c r="G455" s="197"/>
      <c r="H455" s="197"/>
      <c r="I455" s="197"/>
      <c r="J455" s="197"/>
      <c r="K455" s="197"/>
    </row>
    <row r="456" spans="1:11">
      <c r="A456" s="195"/>
      <c r="B456" s="195"/>
      <c r="C456" s="194"/>
      <c r="G456" s="197"/>
      <c r="H456" s="197"/>
      <c r="I456" s="197"/>
      <c r="J456" s="197"/>
      <c r="K456" s="197"/>
    </row>
    <row r="457" spans="1:11">
      <c r="A457" s="195"/>
      <c r="B457" s="195"/>
      <c r="C457" s="194"/>
      <c r="G457" s="197"/>
      <c r="H457" s="197"/>
      <c r="I457" s="197"/>
      <c r="J457" s="197"/>
      <c r="K457" s="197"/>
    </row>
    <row r="458" spans="1:11">
      <c r="A458" s="195"/>
      <c r="B458" s="195"/>
      <c r="C458" s="194"/>
      <c r="G458" s="197"/>
      <c r="H458" s="197"/>
      <c r="I458" s="197"/>
      <c r="J458" s="197"/>
      <c r="K458" s="197"/>
    </row>
    <row r="459" spans="1:11">
      <c r="A459" s="195"/>
      <c r="B459" s="195"/>
      <c r="C459" s="194"/>
      <c r="G459" s="197"/>
      <c r="H459" s="197"/>
      <c r="I459" s="197"/>
      <c r="J459" s="197"/>
      <c r="K459" s="197"/>
    </row>
    <row r="460" spans="1:11">
      <c r="A460" s="195"/>
      <c r="B460" s="195"/>
      <c r="C460" s="194"/>
      <c r="G460" s="197"/>
      <c r="H460" s="197"/>
      <c r="I460" s="197"/>
      <c r="J460" s="197"/>
      <c r="K460" s="197"/>
    </row>
    <row r="461" spans="1:11">
      <c r="A461" s="195"/>
      <c r="B461" s="195"/>
      <c r="C461" s="194"/>
      <c r="G461" s="197"/>
      <c r="H461" s="197"/>
      <c r="I461" s="197"/>
      <c r="J461" s="197"/>
      <c r="K461" s="197"/>
    </row>
    <row r="462" spans="1:11">
      <c r="A462" s="195"/>
      <c r="B462" s="195"/>
      <c r="C462" s="194"/>
      <c r="G462" s="197"/>
      <c r="H462" s="197"/>
      <c r="I462" s="197"/>
      <c r="J462" s="197"/>
      <c r="K462" s="197"/>
    </row>
    <row r="463" spans="1:11">
      <c r="A463" s="195"/>
      <c r="B463" s="195"/>
      <c r="C463" s="194"/>
      <c r="G463" s="197"/>
      <c r="H463" s="197"/>
      <c r="I463" s="197"/>
      <c r="J463" s="197"/>
      <c r="K463" s="197"/>
    </row>
    <row r="464" spans="1:11">
      <c r="A464" s="195"/>
      <c r="B464" s="195"/>
      <c r="C464" s="194"/>
      <c r="G464" s="197"/>
      <c r="H464" s="197"/>
      <c r="I464" s="197"/>
      <c r="J464" s="197"/>
      <c r="K464" s="197"/>
    </row>
    <row r="465" spans="1:11">
      <c r="A465" s="195"/>
      <c r="B465" s="195"/>
      <c r="C465" s="194"/>
      <c r="G465" s="197"/>
      <c r="H465" s="197"/>
      <c r="I465" s="197"/>
      <c r="J465" s="197"/>
      <c r="K465" s="197"/>
    </row>
    <row r="466" spans="1:11">
      <c r="A466" s="195"/>
      <c r="B466" s="195"/>
      <c r="C466" s="194"/>
      <c r="G466" s="197"/>
      <c r="H466" s="197"/>
      <c r="I466" s="197"/>
      <c r="J466" s="197"/>
      <c r="K466" s="197"/>
    </row>
    <row r="467" spans="1:11">
      <c r="A467" s="195"/>
      <c r="B467" s="195"/>
      <c r="C467" s="194"/>
      <c r="G467" s="197"/>
      <c r="H467" s="197"/>
      <c r="I467" s="197"/>
      <c r="J467" s="197"/>
      <c r="K467" s="197"/>
    </row>
    <row r="468" spans="1:11">
      <c r="A468" s="195"/>
      <c r="B468" s="195"/>
      <c r="C468" s="194"/>
      <c r="G468" s="197"/>
      <c r="H468" s="197"/>
      <c r="I468" s="197"/>
      <c r="J468" s="197"/>
      <c r="K468" s="197"/>
    </row>
    <row r="469" spans="1:11">
      <c r="A469" s="195"/>
      <c r="B469" s="195"/>
      <c r="C469" s="194"/>
      <c r="G469" s="197"/>
      <c r="H469" s="197"/>
      <c r="I469" s="197"/>
      <c r="J469" s="197"/>
      <c r="K469" s="197"/>
    </row>
    <row r="470" spans="1:11">
      <c r="A470" s="195"/>
      <c r="B470" s="195"/>
      <c r="C470" s="194"/>
      <c r="G470" s="197"/>
      <c r="H470" s="197"/>
      <c r="I470" s="197"/>
      <c r="J470" s="197"/>
      <c r="K470" s="197"/>
    </row>
    <row r="471" spans="1:11">
      <c r="A471" s="195"/>
      <c r="B471" s="195"/>
      <c r="C471" s="194"/>
      <c r="G471" s="197"/>
      <c r="H471" s="197"/>
      <c r="I471" s="197"/>
      <c r="J471" s="197"/>
      <c r="K471" s="197"/>
    </row>
    <row r="472" spans="1:11">
      <c r="A472" s="195"/>
      <c r="B472" s="195"/>
      <c r="C472" s="194"/>
      <c r="G472" s="197"/>
      <c r="H472" s="197"/>
      <c r="I472" s="197"/>
      <c r="J472" s="197"/>
      <c r="K472" s="197"/>
    </row>
    <row r="473" spans="1:11">
      <c r="A473" s="195"/>
      <c r="B473" s="195"/>
      <c r="C473" s="194"/>
      <c r="G473" s="197"/>
      <c r="H473" s="197"/>
      <c r="I473" s="197"/>
      <c r="J473" s="197"/>
      <c r="K473" s="197"/>
    </row>
    <row r="474" spans="1:11">
      <c r="A474" s="195"/>
      <c r="B474" s="195"/>
      <c r="C474" s="194"/>
      <c r="G474" s="197"/>
      <c r="H474" s="197"/>
      <c r="I474" s="197"/>
      <c r="J474" s="197"/>
      <c r="K474" s="197"/>
    </row>
    <row r="475" spans="1:11">
      <c r="A475" s="195"/>
      <c r="B475" s="195"/>
      <c r="C475" s="194"/>
      <c r="G475" s="197"/>
      <c r="H475" s="197"/>
      <c r="I475" s="197"/>
      <c r="J475" s="197"/>
      <c r="K475" s="197"/>
    </row>
    <row r="476" spans="1:11">
      <c r="A476" s="195"/>
      <c r="B476" s="195"/>
      <c r="C476" s="194"/>
      <c r="G476" s="197"/>
      <c r="H476" s="197"/>
      <c r="I476" s="197"/>
      <c r="J476" s="197"/>
      <c r="K476" s="197"/>
    </row>
    <row r="477" spans="1:11">
      <c r="A477" s="195"/>
      <c r="B477" s="195"/>
      <c r="C477" s="194"/>
      <c r="G477" s="197"/>
      <c r="H477" s="197"/>
      <c r="I477" s="197"/>
      <c r="J477" s="197"/>
      <c r="K477" s="197"/>
    </row>
    <row r="478" spans="1:11">
      <c r="A478" s="195"/>
      <c r="B478" s="195"/>
      <c r="C478" s="194"/>
      <c r="G478" s="197"/>
      <c r="H478" s="197"/>
      <c r="I478" s="197"/>
      <c r="J478" s="197"/>
      <c r="K478" s="197"/>
    </row>
    <row r="479" spans="1:11">
      <c r="A479" s="195"/>
      <c r="B479" s="195"/>
      <c r="C479" s="194"/>
      <c r="G479" s="197"/>
      <c r="H479" s="197"/>
      <c r="I479" s="197"/>
      <c r="J479" s="197"/>
      <c r="K479" s="197"/>
    </row>
    <row r="480" spans="1:11">
      <c r="A480" s="195"/>
      <c r="B480" s="195"/>
      <c r="C480" s="194"/>
      <c r="G480" s="197"/>
      <c r="H480" s="197"/>
      <c r="I480" s="197"/>
      <c r="J480" s="197"/>
      <c r="K480" s="197"/>
    </row>
    <row r="481" spans="1:11">
      <c r="A481" s="195"/>
      <c r="B481" s="195"/>
      <c r="C481" s="194"/>
      <c r="G481" s="197"/>
      <c r="H481" s="197"/>
      <c r="I481" s="197"/>
      <c r="J481" s="197"/>
      <c r="K481" s="197"/>
    </row>
    <row r="482" spans="1:11">
      <c r="A482" s="195"/>
      <c r="B482" s="195"/>
      <c r="C482" s="194"/>
      <c r="G482" s="197"/>
      <c r="H482" s="197"/>
      <c r="I482" s="197"/>
      <c r="J482" s="197"/>
      <c r="K482" s="197"/>
    </row>
    <row r="483" spans="1:11">
      <c r="A483" s="195"/>
      <c r="B483" s="195"/>
      <c r="C483" s="194"/>
      <c r="G483" s="197"/>
      <c r="H483" s="197"/>
      <c r="I483" s="197"/>
      <c r="J483" s="197"/>
      <c r="K483" s="197"/>
    </row>
    <row r="484" spans="1:11">
      <c r="A484" s="195"/>
      <c r="B484" s="195"/>
      <c r="C484" s="194"/>
      <c r="G484" s="197"/>
      <c r="H484" s="197"/>
      <c r="I484" s="197"/>
      <c r="J484" s="197"/>
      <c r="K484" s="197"/>
    </row>
    <row r="485" spans="1:11">
      <c r="A485" s="195"/>
      <c r="B485" s="195"/>
      <c r="C485" s="194"/>
      <c r="G485" s="197"/>
      <c r="H485" s="197"/>
      <c r="I485" s="197"/>
      <c r="J485" s="197"/>
      <c r="K485" s="197"/>
    </row>
    <row r="486" spans="1:11">
      <c r="A486" s="195"/>
      <c r="B486" s="195"/>
      <c r="C486" s="194"/>
      <c r="G486" s="197"/>
      <c r="H486" s="197"/>
      <c r="I486" s="197"/>
      <c r="J486" s="197"/>
      <c r="K486" s="197"/>
    </row>
    <row r="487" spans="1:11">
      <c r="A487" s="195"/>
      <c r="B487" s="195"/>
      <c r="C487" s="194"/>
      <c r="G487" s="197"/>
      <c r="H487" s="197"/>
      <c r="I487" s="197"/>
      <c r="J487" s="197"/>
      <c r="K487" s="197"/>
    </row>
    <row r="488" spans="1:11">
      <c r="A488" s="195"/>
      <c r="B488" s="195"/>
      <c r="C488" s="194"/>
      <c r="G488" s="197"/>
      <c r="H488" s="197"/>
      <c r="I488" s="197"/>
      <c r="J488" s="197"/>
      <c r="K488" s="197"/>
    </row>
    <row r="489" spans="1:11">
      <c r="A489" s="195"/>
      <c r="B489" s="195"/>
      <c r="C489" s="194"/>
      <c r="G489" s="197"/>
      <c r="H489" s="197"/>
      <c r="I489" s="197"/>
      <c r="J489" s="197"/>
      <c r="K489" s="197"/>
    </row>
    <row r="490" spans="1:11">
      <c r="A490" s="195"/>
      <c r="B490" s="195"/>
      <c r="C490" s="194"/>
      <c r="G490" s="197"/>
      <c r="H490" s="197"/>
      <c r="I490" s="197"/>
      <c r="J490" s="197"/>
      <c r="K490" s="197"/>
    </row>
    <row r="491" spans="1:11">
      <c r="A491" s="195"/>
      <c r="B491" s="195"/>
      <c r="C491" s="194"/>
      <c r="G491" s="197"/>
      <c r="H491" s="197"/>
      <c r="I491" s="197"/>
      <c r="J491" s="197"/>
      <c r="K491" s="197"/>
    </row>
    <row r="492" spans="1:11">
      <c r="A492" s="195"/>
      <c r="B492" s="195"/>
      <c r="C492" s="194"/>
      <c r="G492" s="197"/>
      <c r="H492" s="197"/>
      <c r="I492" s="197"/>
      <c r="J492" s="197"/>
      <c r="K492" s="197"/>
    </row>
    <row r="493" spans="1:11">
      <c r="A493" s="195"/>
      <c r="B493" s="195"/>
      <c r="C493" s="194"/>
      <c r="G493" s="197"/>
      <c r="H493" s="197"/>
      <c r="I493" s="197"/>
      <c r="J493" s="197"/>
      <c r="K493" s="197"/>
    </row>
    <row r="494" spans="1:11">
      <c r="A494" s="195"/>
      <c r="B494" s="195"/>
      <c r="C494" s="194"/>
      <c r="G494" s="197"/>
      <c r="H494" s="197"/>
      <c r="I494" s="197"/>
      <c r="J494" s="197"/>
      <c r="K494" s="197"/>
    </row>
    <row r="495" spans="1:11">
      <c r="A495" s="195"/>
      <c r="B495" s="195"/>
      <c r="C495" s="194"/>
      <c r="G495" s="197"/>
      <c r="H495" s="197"/>
      <c r="I495" s="197"/>
      <c r="J495" s="197"/>
      <c r="K495" s="197"/>
    </row>
    <row r="496" spans="1:11">
      <c r="A496" s="195"/>
      <c r="B496" s="195"/>
      <c r="C496" s="194"/>
      <c r="G496" s="197"/>
      <c r="H496" s="197"/>
      <c r="I496" s="197"/>
      <c r="J496" s="197"/>
      <c r="K496" s="197"/>
    </row>
    <row r="497" spans="1:11">
      <c r="A497" s="195"/>
      <c r="B497" s="195"/>
      <c r="C497" s="194"/>
      <c r="G497" s="197"/>
      <c r="H497" s="197"/>
      <c r="I497" s="197"/>
      <c r="J497" s="197"/>
      <c r="K497" s="197"/>
    </row>
    <row r="498" spans="1:11">
      <c r="A498" s="195"/>
      <c r="B498" s="195"/>
      <c r="C498" s="194"/>
      <c r="G498" s="197"/>
      <c r="H498" s="197"/>
      <c r="I498" s="197"/>
      <c r="J498" s="197"/>
      <c r="K498" s="197"/>
    </row>
    <row r="499" spans="1:11">
      <c r="A499" s="195"/>
      <c r="B499" s="195"/>
      <c r="C499" s="194"/>
      <c r="G499" s="197"/>
      <c r="H499" s="197"/>
      <c r="I499" s="197"/>
      <c r="J499" s="197"/>
      <c r="K499" s="197"/>
    </row>
    <row r="500" spans="1:11">
      <c r="A500" s="195"/>
      <c r="B500" s="195"/>
      <c r="C500" s="194"/>
      <c r="G500" s="197"/>
      <c r="H500" s="197"/>
      <c r="I500" s="197"/>
      <c r="J500" s="197"/>
      <c r="K500" s="197"/>
    </row>
    <row r="501" spans="1:11">
      <c r="A501" s="195"/>
      <c r="B501" s="195"/>
      <c r="C501" s="194"/>
      <c r="G501" s="197"/>
      <c r="H501" s="197"/>
      <c r="I501" s="197"/>
      <c r="J501" s="197"/>
      <c r="K501" s="197"/>
    </row>
    <row r="502" spans="1:11">
      <c r="A502" s="195"/>
      <c r="B502" s="195"/>
      <c r="C502" s="194"/>
      <c r="G502" s="197"/>
      <c r="H502" s="197"/>
      <c r="I502" s="197"/>
      <c r="J502" s="197"/>
      <c r="K502" s="197"/>
    </row>
    <row r="503" spans="1:11">
      <c r="A503" s="195"/>
      <c r="B503" s="195"/>
      <c r="C503" s="194"/>
      <c r="G503" s="197"/>
      <c r="H503" s="197"/>
      <c r="I503" s="197"/>
      <c r="J503" s="197"/>
      <c r="K503" s="197"/>
    </row>
    <row r="504" spans="1:11">
      <c r="A504" s="195"/>
      <c r="B504" s="195"/>
      <c r="C504" s="194"/>
      <c r="G504" s="197"/>
      <c r="H504" s="197"/>
      <c r="I504" s="197"/>
      <c r="J504" s="197"/>
      <c r="K504" s="197"/>
    </row>
    <row r="505" spans="1:11">
      <c r="A505" s="195"/>
      <c r="B505" s="195"/>
      <c r="C505" s="194"/>
      <c r="G505" s="197"/>
      <c r="H505" s="197"/>
      <c r="I505" s="197"/>
      <c r="J505" s="197"/>
      <c r="K505" s="197"/>
    </row>
    <row r="506" spans="1:11">
      <c r="A506" s="195"/>
      <c r="B506" s="195"/>
      <c r="C506" s="194"/>
      <c r="G506" s="197"/>
      <c r="H506" s="197"/>
      <c r="I506" s="197"/>
      <c r="J506" s="197"/>
      <c r="K506" s="197"/>
    </row>
    <row r="507" spans="1:11">
      <c r="A507" s="195"/>
      <c r="B507" s="195"/>
      <c r="C507" s="194"/>
      <c r="G507" s="197"/>
      <c r="H507" s="197"/>
      <c r="I507" s="197"/>
      <c r="J507" s="197"/>
      <c r="K507" s="197"/>
    </row>
    <row r="508" spans="1:11">
      <c r="A508" s="195"/>
      <c r="B508" s="195"/>
      <c r="C508" s="194"/>
      <c r="G508" s="197"/>
      <c r="H508" s="197"/>
      <c r="I508" s="197"/>
      <c r="J508" s="197"/>
      <c r="K508" s="197"/>
    </row>
    <row r="509" spans="1:11">
      <c r="A509" s="195"/>
      <c r="B509" s="195"/>
      <c r="C509" s="194"/>
      <c r="G509" s="197"/>
      <c r="H509" s="197"/>
      <c r="I509" s="197"/>
      <c r="J509" s="197"/>
      <c r="K509" s="197"/>
    </row>
    <row r="510" spans="1:11">
      <c r="A510" s="195"/>
      <c r="B510" s="195"/>
      <c r="C510" s="194"/>
      <c r="G510" s="197"/>
      <c r="H510" s="197"/>
      <c r="I510" s="197"/>
      <c r="J510" s="197"/>
      <c r="K510" s="197"/>
    </row>
    <row r="511" spans="1:11">
      <c r="A511" s="195"/>
      <c r="B511" s="195"/>
      <c r="C511" s="194"/>
      <c r="G511" s="197"/>
      <c r="H511" s="197"/>
      <c r="I511" s="197"/>
      <c r="J511" s="197"/>
      <c r="K511" s="197"/>
    </row>
    <row r="512" spans="1:11">
      <c r="A512" s="195"/>
      <c r="B512" s="195"/>
      <c r="C512" s="194"/>
      <c r="G512" s="197"/>
      <c r="H512" s="197"/>
      <c r="I512" s="197"/>
      <c r="J512" s="197"/>
      <c r="K512" s="197"/>
    </row>
    <row r="513" spans="1:11">
      <c r="A513" s="195"/>
      <c r="B513" s="195"/>
      <c r="C513" s="194"/>
      <c r="G513" s="197"/>
      <c r="H513" s="197"/>
      <c r="I513" s="197"/>
      <c r="J513" s="197"/>
      <c r="K513" s="197"/>
    </row>
    <row r="514" spans="1:11">
      <c r="A514" s="195"/>
      <c r="B514" s="195"/>
      <c r="C514" s="194"/>
      <c r="G514" s="197"/>
      <c r="H514" s="197"/>
      <c r="I514" s="197"/>
      <c r="J514" s="197"/>
      <c r="K514" s="197"/>
    </row>
    <row r="515" spans="1:11">
      <c r="A515" s="195"/>
      <c r="B515" s="195"/>
      <c r="C515" s="194"/>
      <c r="G515" s="197"/>
      <c r="H515" s="197"/>
      <c r="I515" s="197"/>
      <c r="J515" s="197"/>
      <c r="K515" s="197"/>
    </row>
    <row r="516" spans="1:11">
      <c r="A516" s="195"/>
      <c r="B516" s="195"/>
      <c r="C516" s="194"/>
      <c r="G516" s="197"/>
      <c r="H516" s="197"/>
      <c r="I516" s="197"/>
      <c r="J516" s="197"/>
      <c r="K516" s="197"/>
    </row>
    <row r="517" spans="1:11">
      <c r="A517" s="195"/>
      <c r="B517" s="195"/>
      <c r="C517" s="194"/>
      <c r="G517" s="197"/>
      <c r="H517" s="197"/>
      <c r="I517" s="197"/>
      <c r="J517" s="197"/>
      <c r="K517" s="197"/>
    </row>
    <row r="518" spans="1:11">
      <c r="A518" s="195"/>
      <c r="B518" s="195"/>
      <c r="C518" s="194"/>
      <c r="G518" s="197"/>
      <c r="H518" s="197"/>
      <c r="I518" s="197"/>
      <c r="J518" s="197"/>
      <c r="K518" s="197"/>
    </row>
    <row r="519" spans="1:11">
      <c r="A519" s="195"/>
      <c r="B519" s="195"/>
      <c r="C519" s="194"/>
      <c r="G519" s="197"/>
      <c r="H519" s="197"/>
      <c r="I519" s="197"/>
      <c r="J519" s="197"/>
      <c r="K519" s="197"/>
    </row>
    <row r="520" spans="1:11">
      <c r="A520" s="195"/>
      <c r="B520" s="195"/>
      <c r="C520" s="194"/>
      <c r="G520" s="197"/>
      <c r="H520" s="197"/>
      <c r="I520" s="197"/>
      <c r="J520" s="197"/>
      <c r="K520" s="197"/>
    </row>
    <row r="521" spans="1:11">
      <c r="A521" s="195"/>
      <c r="B521" s="195"/>
      <c r="C521" s="194"/>
      <c r="G521" s="197"/>
      <c r="H521" s="197"/>
      <c r="I521" s="197"/>
      <c r="J521" s="197"/>
      <c r="K521" s="197"/>
    </row>
    <row r="522" spans="1:11">
      <c r="A522" s="195"/>
      <c r="B522" s="195"/>
      <c r="C522" s="194"/>
      <c r="G522" s="197"/>
      <c r="H522" s="197"/>
      <c r="I522" s="197"/>
      <c r="J522" s="197"/>
      <c r="K522" s="197"/>
    </row>
    <row r="523" spans="1:11">
      <c r="A523" s="195"/>
      <c r="B523" s="195"/>
      <c r="C523" s="194"/>
      <c r="G523" s="197"/>
      <c r="H523" s="197"/>
      <c r="I523" s="197"/>
      <c r="J523" s="197"/>
      <c r="K523" s="197"/>
    </row>
    <row r="524" spans="1:11">
      <c r="A524" s="195"/>
      <c r="B524" s="195"/>
      <c r="C524" s="194"/>
      <c r="G524" s="197"/>
      <c r="H524" s="197"/>
      <c r="I524" s="197"/>
      <c r="J524" s="197"/>
      <c r="K524" s="197"/>
    </row>
    <row r="525" spans="1:11">
      <c r="A525" s="195"/>
      <c r="B525" s="195"/>
      <c r="C525" s="194"/>
      <c r="G525" s="197"/>
      <c r="H525" s="197"/>
      <c r="I525" s="197"/>
      <c r="J525" s="197"/>
      <c r="K525" s="197"/>
    </row>
    <row r="526" spans="1:11">
      <c r="A526" s="195"/>
      <c r="B526" s="195"/>
      <c r="C526" s="194"/>
      <c r="G526" s="197"/>
      <c r="H526" s="197"/>
      <c r="I526" s="197"/>
      <c r="J526" s="197"/>
      <c r="K526" s="197"/>
    </row>
    <row r="527" spans="1:11">
      <c r="A527" s="195"/>
      <c r="B527" s="195"/>
      <c r="C527" s="194"/>
      <c r="G527" s="197"/>
      <c r="H527" s="197"/>
      <c r="I527" s="197"/>
      <c r="J527" s="197"/>
      <c r="K527" s="197"/>
    </row>
    <row r="528" spans="1:11">
      <c r="A528" s="195"/>
      <c r="B528" s="195"/>
      <c r="C528" s="194"/>
      <c r="G528" s="197"/>
      <c r="H528" s="197"/>
      <c r="I528" s="197"/>
      <c r="J528" s="197"/>
      <c r="K528" s="197"/>
    </row>
    <row r="529" spans="1:11">
      <c r="A529" s="195"/>
      <c r="B529" s="195"/>
      <c r="C529" s="194"/>
      <c r="G529" s="197"/>
      <c r="H529" s="197"/>
      <c r="I529" s="197"/>
      <c r="J529" s="197"/>
      <c r="K529" s="197"/>
    </row>
    <row r="530" spans="1:11">
      <c r="A530" s="195"/>
      <c r="B530" s="195"/>
      <c r="C530" s="194"/>
      <c r="G530" s="197"/>
      <c r="H530" s="197"/>
      <c r="I530" s="197"/>
      <c r="J530" s="197"/>
      <c r="K530" s="197"/>
    </row>
    <row r="531" spans="1:11">
      <c r="A531" s="195"/>
      <c r="B531" s="195"/>
      <c r="C531" s="194"/>
      <c r="G531" s="197"/>
      <c r="H531" s="197"/>
      <c r="I531" s="197"/>
      <c r="J531" s="197"/>
      <c r="K531" s="197"/>
    </row>
    <row r="532" spans="1:11">
      <c r="A532" s="195"/>
      <c r="B532" s="195"/>
      <c r="C532" s="194"/>
      <c r="G532" s="197"/>
      <c r="H532" s="197"/>
      <c r="I532" s="197"/>
      <c r="J532" s="197"/>
      <c r="K532" s="197"/>
    </row>
    <row r="533" spans="1:11">
      <c r="A533" s="195"/>
      <c r="B533" s="195"/>
      <c r="C533" s="194"/>
      <c r="G533" s="197"/>
      <c r="H533" s="197"/>
      <c r="I533" s="197"/>
      <c r="J533" s="197"/>
      <c r="K533" s="197"/>
    </row>
    <row r="534" spans="1:11">
      <c r="A534" s="195"/>
      <c r="B534" s="195"/>
      <c r="C534" s="194"/>
      <c r="G534" s="197"/>
      <c r="H534" s="197"/>
      <c r="I534" s="197"/>
      <c r="J534" s="197"/>
      <c r="K534" s="197"/>
    </row>
    <row r="535" spans="1:11">
      <c r="A535" s="195"/>
      <c r="B535" s="195"/>
      <c r="C535" s="194"/>
      <c r="G535" s="197"/>
      <c r="H535" s="197"/>
      <c r="I535" s="197"/>
      <c r="J535" s="197"/>
      <c r="K535" s="197"/>
    </row>
    <row r="536" spans="1:11">
      <c r="A536" s="195"/>
      <c r="B536" s="195"/>
      <c r="C536" s="194"/>
      <c r="G536" s="197"/>
      <c r="H536" s="197"/>
      <c r="I536" s="197"/>
      <c r="J536" s="197"/>
      <c r="K536" s="197"/>
    </row>
    <row r="537" spans="1:11">
      <c r="A537" s="195"/>
      <c r="B537" s="195"/>
      <c r="C537" s="194"/>
      <c r="G537" s="197"/>
      <c r="H537" s="197"/>
      <c r="I537" s="197"/>
      <c r="J537" s="197"/>
      <c r="K537" s="197"/>
    </row>
    <row r="538" spans="1:11">
      <c r="A538" s="195"/>
      <c r="B538" s="195"/>
      <c r="C538" s="194"/>
      <c r="G538" s="197"/>
      <c r="H538" s="197"/>
      <c r="I538" s="197"/>
      <c r="J538" s="197"/>
      <c r="K538" s="197"/>
    </row>
    <row r="539" spans="1:11">
      <c r="A539" s="195"/>
      <c r="B539" s="195"/>
      <c r="C539" s="194"/>
      <c r="G539" s="197"/>
      <c r="H539" s="197"/>
      <c r="I539" s="197"/>
      <c r="J539" s="197"/>
      <c r="K539" s="197"/>
    </row>
    <row r="540" spans="1:11">
      <c r="A540" s="195"/>
      <c r="B540" s="195"/>
      <c r="C540" s="194"/>
      <c r="G540" s="197"/>
      <c r="H540" s="197"/>
      <c r="I540" s="197"/>
      <c r="J540" s="197"/>
      <c r="K540" s="197"/>
    </row>
    <row r="541" spans="1:11">
      <c r="A541" s="195"/>
      <c r="B541" s="195"/>
      <c r="C541" s="194"/>
      <c r="G541" s="197"/>
      <c r="H541" s="197"/>
      <c r="I541" s="197"/>
      <c r="J541" s="197"/>
      <c r="K541" s="197"/>
    </row>
    <row r="542" spans="1:11">
      <c r="A542" s="195"/>
      <c r="B542" s="195"/>
      <c r="C542" s="194"/>
      <c r="G542" s="197"/>
      <c r="H542" s="197"/>
      <c r="I542" s="197"/>
      <c r="J542" s="197"/>
      <c r="K542" s="197"/>
    </row>
    <row r="543" spans="1:11">
      <c r="A543" s="195"/>
      <c r="B543" s="195"/>
      <c r="C543" s="194"/>
      <c r="G543" s="197"/>
      <c r="H543" s="197"/>
      <c r="I543" s="197"/>
      <c r="J543" s="197"/>
      <c r="K543" s="197"/>
    </row>
    <row r="544" spans="1:11">
      <c r="A544" s="195"/>
      <c r="B544" s="195"/>
      <c r="C544" s="194"/>
      <c r="G544" s="197"/>
      <c r="H544" s="197"/>
      <c r="I544" s="197"/>
      <c r="J544" s="197"/>
      <c r="K544" s="197"/>
    </row>
    <row r="545" spans="1:11">
      <c r="A545" s="195"/>
      <c r="B545" s="195"/>
      <c r="C545" s="194"/>
      <c r="G545" s="197"/>
      <c r="H545" s="197"/>
      <c r="I545" s="197"/>
      <c r="J545" s="197"/>
      <c r="K545" s="197"/>
    </row>
    <row r="546" spans="1:11">
      <c r="A546" s="195"/>
      <c r="B546" s="195"/>
      <c r="C546" s="194"/>
      <c r="G546" s="197"/>
      <c r="H546" s="197"/>
      <c r="I546" s="197"/>
      <c r="J546" s="197"/>
      <c r="K546" s="197"/>
    </row>
    <row r="547" spans="1:11">
      <c r="A547" s="195"/>
      <c r="B547" s="195"/>
      <c r="C547" s="194"/>
      <c r="G547" s="197"/>
      <c r="H547" s="197"/>
      <c r="I547" s="197"/>
      <c r="J547" s="197"/>
      <c r="K547" s="197"/>
    </row>
    <row r="548" spans="1:11">
      <c r="A548" s="195"/>
      <c r="B548" s="195"/>
      <c r="C548" s="194"/>
      <c r="G548" s="197"/>
      <c r="H548" s="197"/>
      <c r="I548" s="197"/>
      <c r="J548" s="197"/>
      <c r="K548" s="197"/>
    </row>
    <row r="549" spans="1:11">
      <c r="A549" s="195"/>
      <c r="B549" s="195"/>
      <c r="C549" s="194"/>
      <c r="G549" s="197"/>
      <c r="H549" s="197"/>
      <c r="I549" s="197"/>
      <c r="J549" s="197"/>
      <c r="K549" s="197"/>
    </row>
    <row r="550" spans="1:11">
      <c r="A550" s="195"/>
      <c r="B550" s="195"/>
      <c r="C550" s="194"/>
      <c r="G550" s="197"/>
      <c r="H550" s="197"/>
      <c r="I550" s="197"/>
      <c r="J550" s="197"/>
      <c r="K550" s="197"/>
    </row>
    <row r="551" spans="1:11">
      <c r="A551" s="195"/>
      <c r="B551" s="195"/>
      <c r="C551" s="194"/>
      <c r="G551" s="197"/>
      <c r="H551" s="197"/>
      <c r="I551" s="197"/>
      <c r="J551" s="197"/>
      <c r="K551" s="197"/>
    </row>
    <row r="552" spans="1:11">
      <c r="A552" s="195"/>
      <c r="B552" s="195"/>
      <c r="C552" s="194"/>
      <c r="G552" s="197"/>
      <c r="H552" s="197"/>
      <c r="I552" s="197"/>
      <c r="J552" s="197"/>
      <c r="K552" s="197"/>
    </row>
    <row r="553" spans="1:11">
      <c r="A553" s="195"/>
      <c r="B553" s="195"/>
      <c r="C553" s="194"/>
      <c r="G553" s="197"/>
      <c r="H553" s="197"/>
      <c r="I553" s="197"/>
      <c r="J553" s="197"/>
      <c r="K553" s="197"/>
    </row>
    <row r="554" spans="1:11">
      <c r="A554" s="195"/>
      <c r="B554" s="195"/>
      <c r="C554" s="194"/>
      <c r="G554" s="197"/>
      <c r="H554" s="197"/>
      <c r="I554" s="197"/>
      <c r="J554" s="197"/>
      <c r="K554" s="197"/>
    </row>
    <row r="555" spans="1:11">
      <c r="A555" s="195"/>
      <c r="B555" s="195"/>
      <c r="C555" s="194"/>
      <c r="G555" s="197"/>
      <c r="H555" s="197"/>
      <c r="I555" s="197"/>
      <c r="J555" s="197"/>
      <c r="K555" s="197"/>
    </row>
    <row r="556" spans="1:11">
      <c r="A556" s="195"/>
      <c r="B556" s="195"/>
      <c r="C556" s="194"/>
      <c r="G556" s="197"/>
      <c r="H556" s="197"/>
      <c r="I556" s="197"/>
      <c r="J556" s="197"/>
      <c r="K556" s="197"/>
    </row>
    <row r="557" spans="1:11">
      <c r="A557" s="195"/>
      <c r="B557" s="195"/>
      <c r="C557" s="194"/>
      <c r="G557" s="197"/>
      <c r="H557" s="197"/>
      <c r="I557" s="197"/>
      <c r="J557" s="197"/>
      <c r="K557" s="197"/>
    </row>
    <row r="558" spans="1:11">
      <c r="A558" s="195"/>
      <c r="B558" s="195"/>
      <c r="C558" s="194"/>
      <c r="G558" s="197"/>
      <c r="H558" s="197"/>
      <c r="I558" s="197"/>
      <c r="J558" s="197"/>
      <c r="K558" s="197"/>
    </row>
    <row r="559" spans="1:11">
      <c r="A559" s="195"/>
      <c r="B559" s="195"/>
      <c r="C559" s="194"/>
      <c r="G559" s="197"/>
      <c r="H559" s="197"/>
      <c r="I559" s="197"/>
      <c r="J559" s="197"/>
      <c r="K559" s="197"/>
    </row>
    <row r="560" spans="1:11">
      <c r="A560" s="195"/>
      <c r="B560" s="195"/>
      <c r="C560" s="194"/>
      <c r="G560" s="197"/>
      <c r="H560" s="197"/>
      <c r="I560" s="197"/>
      <c r="J560" s="197"/>
      <c r="K560" s="197"/>
    </row>
    <row r="561" spans="1:11">
      <c r="A561" s="195"/>
      <c r="B561" s="195"/>
      <c r="C561" s="194"/>
      <c r="G561" s="197"/>
      <c r="H561" s="197"/>
      <c r="I561" s="197"/>
      <c r="J561" s="197"/>
      <c r="K561" s="197"/>
    </row>
    <row r="562" spans="1:11">
      <c r="A562" s="195"/>
      <c r="B562" s="195"/>
      <c r="C562" s="194"/>
      <c r="G562" s="197"/>
      <c r="H562" s="197"/>
      <c r="I562" s="197"/>
      <c r="J562" s="197"/>
      <c r="K562" s="197"/>
    </row>
    <row r="563" spans="1:11">
      <c r="A563" s="195"/>
      <c r="B563" s="195"/>
      <c r="C563" s="194"/>
      <c r="G563" s="197"/>
      <c r="H563" s="197"/>
      <c r="I563" s="197"/>
      <c r="J563" s="197"/>
      <c r="K563" s="197"/>
    </row>
    <row r="564" spans="1:11">
      <c r="A564" s="195"/>
      <c r="B564" s="195"/>
      <c r="C564" s="194"/>
      <c r="G564" s="197"/>
      <c r="H564" s="197"/>
      <c r="I564" s="197"/>
      <c r="J564" s="197"/>
      <c r="K564" s="197"/>
    </row>
    <row r="565" spans="1:11">
      <c r="A565" s="195"/>
      <c r="B565" s="195"/>
      <c r="C565" s="194"/>
      <c r="G565" s="197"/>
      <c r="H565" s="197"/>
      <c r="I565" s="197"/>
      <c r="J565" s="197"/>
      <c r="K565" s="197"/>
    </row>
    <row r="566" spans="1:11">
      <c r="A566" s="195"/>
      <c r="B566" s="195"/>
      <c r="C566" s="194"/>
      <c r="G566" s="197"/>
      <c r="H566" s="197"/>
      <c r="I566" s="197"/>
      <c r="J566" s="197"/>
      <c r="K566" s="197"/>
    </row>
    <row r="567" spans="1:11">
      <c r="A567" s="195"/>
      <c r="B567" s="195"/>
      <c r="C567" s="194"/>
      <c r="G567" s="197"/>
      <c r="H567" s="197"/>
      <c r="I567" s="197"/>
      <c r="J567" s="197"/>
      <c r="K567" s="197"/>
    </row>
    <row r="568" spans="1:11">
      <c r="A568" s="195"/>
      <c r="B568" s="195"/>
      <c r="C568" s="194"/>
      <c r="G568" s="197"/>
      <c r="H568" s="197"/>
      <c r="I568" s="197"/>
      <c r="J568" s="197"/>
      <c r="K568" s="197"/>
    </row>
    <row r="569" spans="1:11">
      <c r="A569" s="195"/>
      <c r="B569" s="195"/>
      <c r="C569" s="194"/>
      <c r="G569" s="197"/>
      <c r="H569" s="197"/>
      <c r="I569" s="197"/>
      <c r="J569" s="197"/>
      <c r="K569" s="197"/>
    </row>
    <row r="570" spans="1:11">
      <c r="A570" s="195"/>
      <c r="B570" s="195"/>
      <c r="C570" s="194"/>
      <c r="G570" s="197"/>
      <c r="H570" s="197"/>
      <c r="I570" s="197"/>
      <c r="J570" s="197"/>
      <c r="K570" s="197"/>
    </row>
    <row r="571" spans="1:11">
      <c r="A571" s="195"/>
      <c r="B571" s="195"/>
      <c r="C571" s="194"/>
      <c r="G571" s="197"/>
      <c r="H571" s="197"/>
      <c r="I571" s="197"/>
      <c r="J571" s="197"/>
      <c r="K571" s="197"/>
    </row>
    <row r="572" spans="1:11">
      <c r="A572" s="195"/>
      <c r="B572" s="195"/>
      <c r="C572" s="194"/>
      <c r="G572" s="197"/>
      <c r="H572" s="197"/>
      <c r="I572" s="197"/>
      <c r="J572" s="197"/>
      <c r="K572" s="197"/>
    </row>
    <row r="573" spans="1:11">
      <c r="A573" s="195"/>
      <c r="B573" s="195"/>
      <c r="C573" s="194"/>
      <c r="G573" s="197"/>
      <c r="H573" s="197"/>
      <c r="I573" s="197"/>
      <c r="J573" s="197"/>
      <c r="K573" s="197"/>
    </row>
    <row r="574" spans="1:11">
      <c r="A574" s="195"/>
      <c r="B574" s="195"/>
      <c r="C574" s="194"/>
      <c r="G574" s="197"/>
      <c r="H574" s="197"/>
      <c r="I574" s="197"/>
      <c r="J574" s="197"/>
      <c r="K574" s="197"/>
    </row>
    <row r="575" spans="1:11">
      <c r="A575" s="195"/>
      <c r="B575" s="195"/>
      <c r="C575" s="194"/>
      <c r="G575" s="197"/>
      <c r="H575" s="197"/>
      <c r="I575" s="197"/>
      <c r="J575" s="197"/>
      <c r="K575" s="197"/>
    </row>
    <row r="576" spans="1:11">
      <c r="A576" s="195"/>
      <c r="B576" s="195"/>
      <c r="C576" s="194"/>
      <c r="G576" s="197"/>
      <c r="H576" s="197"/>
      <c r="I576" s="197"/>
      <c r="J576" s="197"/>
      <c r="K576" s="197"/>
    </row>
    <row r="577" spans="1:11">
      <c r="A577" s="195"/>
      <c r="B577" s="195"/>
      <c r="C577" s="194"/>
      <c r="G577" s="197"/>
      <c r="H577" s="197"/>
      <c r="I577" s="197"/>
      <c r="J577" s="197"/>
      <c r="K577" s="197"/>
    </row>
    <row r="578" spans="1:11">
      <c r="A578" s="195"/>
      <c r="B578" s="195"/>
      <c r="C578" s="194"/>
      <c r="G578" s="197"/>
      <c r="H578" s="197"/>
      <c r="I578" s="197"/>
      <c r="J578" s="197"/>
      <c r="K578" s="197"/>
    </row>
    <row r="579" spans="1:11">
      <c r="A579" s="195"/>
      <c r="B579" s="195"/>
      <c r="C579" s="194"/>
      <c r="G579" s="197"/>
      <c r="H579" s="197"/>
      <c r="I579" s="197"/>
      <c r="J579" s="197"/>
      <c r="K579" s="197"/>
    </row>
    <row r="580" spans="1:11">
      <c r="A580" s="195"/>
      <c r="B580" s="195"/>
      <c r="C580" s="194"/>
      <c r="G580" s="197"/>
      <c r="H580" s="197"/>
      <c r="I580" s="197"/>
      <c r="J580" s="197"/>
      <c r="K580" s="197"/>
    </row>
    <row r="581" spans="1:11">
      <c r="A581" s="195"/>
      <c r="B581" s="195"/>
      <c r="C581" s="194"/>
      <c r="G581" s="197"/>
      <c r="H581" s="197"/>
      <c r="I581" s="197"/>
      <c r="J581" s="197"/>
      <c r="K581" s="197"/>
    </row>
    <row r="582" spans="1:11">
      <c r="A582" s="195"/>
      <c r="B582" s="195"/>
      <c r="C582" s="194"/>
      <c r="G582" s="197"/>
      <c r="H582" s="197"/>
      <c r="I582" s="197"/>
      <c r="J582" s="197"/>
      <c r="K582" s="197"/>
    </row>
    <row r="583" spans="1:11">
      <c r="A583" s="195"/>
      <c r="B583" s="195"/>
      <c r="C583" s="194"/>
      <c r="G583" s="197"/>
      <c r="H583" s="197"/>
      <c r="I583" s="197"/>
      <c r="J583" s="197"/>
      <c r="K583" s="197"/>
    </row>
    <row r="584" spans="1:11">
      <c r="A584" s="195"/>
      <c r="B584" s="195"/>
      <c r="C584" s="194"/>
      <c r="G584" s="197"/>
      <c r="H584" s="197"/>
      <c r="I584" s="197"/>
      <c r="J584" s="197"/>
      <c r="K584" s="197"/>
    </row>
    <row r="585" spans="1:11">
      <c r="A585" s="195"/>
      <c r="B585" s="195"/>
      <c r="C585" s="194"/>
      <c r="G585" s="197"/>
      <c r="H585" s="197"/>
      <c r="I585" s="197"/>
      <c r="J585" s="197"/>
      <c r="K585" s="197"/>
    </row>
    <row r="586" spans="1:11">
      <c r="A586" s="195"/>
      <c r="B586" s="195"/>
      <c r="C586" s="194"/>
      <c r="G586" s="197"/>
      <c r="H586" s="197"/>
      <c r="I586" s="197"/>
      <c r="J586" s="197"/>
      <c r="K586" s="197"/>
    </row>
    <row r="587" spans="1:11">
      <c r="A587" s="195"/>
      <c r="B587" s="195"/>
      <c r="C587" s="194"/>
      <c r="G587" s="197"/>
      <c r="H587" s="197"/>
      <c r="I587" s="197"/>
      <c r="J587" s="197"/>
      <c r="K587" s="197"/>
    </row>
    <row r="588" spans="1:11">
      <c r="A588" s="195"/>
      <c r="B588" s="195"/>
      <c r="C588" s="194"/>
      <c r="G588" s="197"/>
      <c r="H588" s="197"/>
      <c r="I588" s="197"/>
      <c r="J588" s="197"/>
      <c r="K588" s="197"/>
    </row>
    <row r="589" spans="1:11">
      <c r="A589" s="195"/>
      <c r="B589" s="195"/>
      <c r="C589" s="194"/>
      <c r="G589" s="197"/>
      <c r="H589" s="197"/>
      <c r="I589" s="197"/>
      <c r="J589" s="197"/>
      <c r="K589" s="197"/>
    </row>
    <row r="590" spans="1:11">
      <c r="A590" s="195"/>
      <c r="B590" s="195"/>
      <c r="C590" s="194"/>
      <c r="G590" s="197"/>
      <c r="H590" s="197"/>
      <c r="I590" s="197"/>
      <c r="J590" s="197"/>
      <c r="K590" s="197"/>
    </row>
    <row r="591" spans="1:11">
      <c r="A591" s="195"/>
      <c r="B591" s="195"/>
      <c r="C591" s="194"/>
      <c r="G591" s="197"/>
      <c r="H591" s="197"/>
      <c r="I591" s="197"/>
      <c r="J591" s="197"/>
      <c r="K591" s="197"/>
    </row>
    <row r="592" spans="1:11">
      <c r="A592" s="195"/>
      <c r="B592" s="195"/>
      <c r="C592" s="194"/>
      <c r="G592" s="197"/>
      <c r="H592" s="197"/>
      <c r="I592" s="197"/>
      <c r="J592" s="197"/>
      <c r="K592" s="197"/>
    </row>
    <row r="593" spans="1:11">
      <c r="A593" s="195"/>
      <c r="B593" s="195"/>
      <c r="C593" s="194"/>
      <c r="G593" s="197"/>
      <c r="H593" s="197"/>
      <c r="I593" s="197"/>
      <c r="J593" s="197"/>
      <c r="K593" s="197"/>
    </row>
    <row r="594" spans="1:11">
      <c r="A594" s="195"/>
      <c r="B594" s="195"/>
      <c r="C594" s="194"/>
      <c r="G594" s="197"/>
      <c r="H594" s="197"/>
      <c r="I594" s="197"/>
      <c r="J594" s="197"/>
      <c r="K594" s="197"/>
    </row>
    <row r="595" spans="1:11">
      <c r="A595" s="195"/>
      <c r="B595" s="195"/>
      <c r="C595" s="194"/>
      <c r="G595" s="197"/>
      <c r="H595" s="197"/>
      <c r="I595" s="197"/>
      <c r="J595" s="197"/>
      <c r="K595" s="197"/>
    </row>
    <row r="596" spans="1:11">
      <c r="A596" s="195"/>
      <c r="B596" s="195"/>
      <c r="C596" s="194"/>
      <c r="G596" s="197"/>
      <c r="H596" s="197"/>
      <c r="I596" s="197"/>
      <c r="J596" s="197"/>
      <c r="K596" s="197"/>
    </row>
    <row r="597" spans="1:11">
      <c r="A597" s="195"/>
      <c r="B597" s="195"/>
      <c r="C597" s="194"/>
      <c r="G597" s="197"/>
      <c r="H597" s="197"/>
      <c r="I597" s="197"/>
      <c r="J597" s="197"/>
      <c r="K597" s="197"/>
    </row>
    <row r="598" spans="1:11">
      <c r="A598" s="195"/>
      <c r="B598" s="195"/>
      <c r="C598" s="194"/>
      <c r="G598" s="197"/>
      <c r="H598" s="197"/>
      <c r="I598" s="197"/>
      <c r="J598" s="197"/>
      <c r="K598" s="197"/>
    </row>
    <row r="599" spans="1:11">
      <c r="A599" s="195"/>
      <c r="B599" s="195"/>
      <c r="C599" s="194"/>
      <c r="G599" s="197"/>
      <c r="H599" s="197"/>
      <c r="I599" s="197"/>
      <c r="J599" s="197"/>
      <c r="K599" s="197"/>
    </row>
    <row r="600" spans="1:11">
      <c r="A600" s="195"/>
      <c r="B600" s="195"/>
      <c r="C600" s="194"/>
      <c r="G600" s="197"/>
      <c r="H600" s="197"/>
      <c r="I600" s="197"/>
      <c r="J600" s="197"/>
      <c r="K600" s="197"/>
    </row>
    <row r="601" spans="1:11">
      <c r="A601" s="195"/>
      <c r="B601" s="195"/>
      <c r="C601" s="194"/>
      <c r="G601" s="197"/>
      <c r="H601" s="197"/>
      <c r="I601" s="197"/>
      <c r="J601" s="197"/>
      <c r="K601" s="197"/>
    </row>
    <row r="602" spans="1:11">
      <c r="A602" s="195"/>
      <c r="B602" s="195"/>
      <c r="C602" s="194"/>
      <c r="G602" s="197"/>
      <c r="H602" s="197"/>
      <c r="I602" s="197"/>
      <c r="J602" s="197"/>
      <c r="K602" s="197"/>
    </row>
    <row r="603" spans="1:11">
      <c r="A603" s="195"/>
      <c r="B603" s="195"/>
      <c r="C603" s="194"/>
      <c r="G603" s="197"/>
      <c r="H603" s="197"/>
      <c r="I603" s="197"/>
      <c r="J603" s="197"/>
      <c r="K603" s="197"/>
    </row>
    <row r="604" spans="1:11">
      <c r="A604" s="195"/>
      <c r="B604" s="195"/>
      <c r="C604" s="194"/>
      <c r="G604" s="197"/>
      <c r="H604" s="197"/>
      <c r="I604" s="197"/>
      <c r="J604" s="197"/>
      <c r="K604" s="197"/>
    </row>
    <row r="605" spans="1:11">
      <c r="A605" s="195"/>
      <c r="B605" s="195"/>
      <c r="C605" s="194"/>
      <c r="G605" s="197"/>
      <c r="H605" s="197"/>
      <c r="I605" s="197"/>
      <c r="J605" s="197"/>
      <c r="K605" s="197"/>
    </row>
    <row r="606" spans="1:11">
      <c r="A606" s="195"/>
      <c r="B606" s="195"/>
      <c r="C606" s="194"/>
      <c r="G606" s="197"/>
      <c r="H606" s="197"/>
      <c r="I606" s="197"/>
      <c r="J606" s="197"/>
      <c r="K606" s="197"/>
    </row>
    <row r="607" spans="1:11">
      <c r="A607" s="195"/>
      <c r="B607" s="195"/>
      <c r="C607" s="194"/>
      <c r="G607" s="197"/>
      <c r="H607" s="197"/>
      <c r="I607" s="197"/>
      <c r="J607" s="197"/>
      <c r="K607" s="197"/>
    </row>
    <row r="608" spans="1:11">
      <c r="A608" s="195"/>
      <c r="B608" s="195"/>
      <c r="C608" s="194"/>
      <c r="G608" s="197"/>
      <c r="H608" s="197"/>
      <c r="I608" s="197"/>
      <c r="J608" s="197"/>
      <c r="K608" s="197"/>
    </row>
    <row r="609" spans="1:11">
      <c r="A609" s="195"/>
      <c r="B609" s="195"/>
      <c r="C609" s="194"/>
      <c r="G609" s="197"/>
      <c r="H609" s="197"/>
      <c r="I609" s="197"/>
      <c r="J609" s="197"/>
      <c r="K609" s="197"/>
    </row>
    <row r="610" spans="1:11">
      <c r="A610" s="195"/>
      <c r="B610" s="195"/>
      <c r="C610" s="194"/>
      <c r="G610" s="197"/>
      <c r="H610" s="197"/>
      <c r="I610" s="197"/>
      <c r="J610" s="197"/>
      <c r="K610" s="197"/>
    </row>
    <row r="611" spans="1:11">
      <c r="A611" s="195"/>
      <c r="B611" s="195"/>
      <c r="C611" s="194"/>
      <c r="G611" s="197"/>
      <c r="H611" s="197"/>
      <c r="I611" s="197"/>
      <c r="J611" s="197"/>
      <c r="K611" s="197"/>
    </row>
    <row r="612" spans="1:11">
      <c r="A612" s="195"/>
      <c r="B612" s="195"/>
      <c r="C612" s="194"/>
      <c r="G612" s="197"/>
      <c r="H612" s="197"/>
      <c r="I612" s="197"/>
      <c r="J612" s="197"/>
      <c r="K612" s="197"/>
    </row>
    <row r="613" spans="1:11">
      <c r="A613" s="195"/>
      <c r="B613" s="195"/>
      <c r="C613" s="194"/>
      <c r="G613" s="197"/>
      <c r="H613" s="197"/>
      <c r="I613" s="197"/>
      <c r="J613" s="197"/>
      <c r="K613" s="197"/>
    </row>
    <row r="614" spans="1:11">
      <c r="A614" s="195"/>
      <c r="B614" s="195"/>
      <c r="C614" s="194"/>
      <c r="G614" s="197"/>
      <c r="H614" s="197"/>
      <c r="I614" s="197"/>
      <c r="J614" s="197"/>
      <c r="K614" s="197"/>
    </row>
    <row r="615" spans="1:11">
      <c r="A615" s="195"/>
      <c r="B615" s="195"/>
      <c r="C615" s="194"/>
      <c r="G615" s="197"/>
      <c r="H615" s="197"/>
      <c r="I615" s="197"/>
      <c r="J615" s="197"/>
      <c r="K615" s="197"/>
    </row>
    <row r="616" spans="1:11">
      <c r="A616" s="195"/>
      <c r="B616" s="195"/>
      <c r="C616" s="194"/>
      <c r="G616" s="197"/>
      <c r="H616" s="197"/>
      <c r="I616" s="197"/>
      <c r="J616" s="197"/>
      <c r="K616" s="197"/>
    </row>
    <row r="617" spans="1:11">
      <c r="A617" s="195"/>
      <c r="B617" s="195"/>
      <c r="C617" s="194"/>
      <c r="G617" s="197"/>
      <c r="H617" s="197"/>
      <c r="I617" s="197"/>
      <c r="J617" s="197"/>
      <c r="K617" s="197"/>
    </row>
    <row r="618" spans="1:11">
      <c r="A618" s="195"/>
      <c r="B618" s="195"/>
      <c r="C618" s="194"/>
      <c r="G618" s="197"/>
      <c r="H618" s="197"/>
      <c r="I618" s="197"/>
      <c r="J618" s="197"/>
      <c r="K618" s="197"/>
    </row>
    <row r="619" spans="1:11">
      <c r="A619" s="195"/>
      <c r="B619" s="195"/>
      <c r="C619" s="194"/>
      <c r="G619" s="197"/>
      <c r="H619" s="197"/>
      <c r="I619" s="197"/>
      <c r="J619" s="197"/>
      <c r="K619" s="197"/>
    </row>
    <row r="620" spans="1:11">
      <c r="A620" s="195"/>
      <c r="B620" s="195"/>
      <c r="C620" s="194"/>
      <c r="G620" s="197"/>
      <c r="H620" s="197"/>
      <c r="I620" s="197"/>
      <c r="J620" s="197"/>
      <c r="K620" s="197"/>
    </row>
    <row r="621" spans="1:11">
      <c r="A621" s="195"/>
      <c r="B621" s="195"/>
      <c r="C621" s="194"/>
      <c r="G621" s="197"/>
      <c r="H621" s="197"/>
      <c r="I621" s="197"/>
      <c r="J621" s="197"/>
      <c r="K621" s="197"/>
    </row>
    <row r="622" spans="1:11">
      <c r="A622" s="195"/>
      <c r="B622" s="195"/>
      <c r="C622" s="194"/>
      <c r="G622" s="197"/>
      <c r="H622" s="197"/>
      <c r="I622" s="197"/>
      <c r="J622" s="197"/>
      <c r="K622" s="197"/>
    </row>
    <row r="623" spans="1:11">
      <c r="A623" s="195"/>
      <c r="B623" s="195"/>
      <c r="C623" s="194"/>
      <c r="G623" s="197"/>
      <c r="H623" s="197"/>
      <c r="I623" s="197"/>
      <c r="J623" s="197"/>
      <c r="K623" s="197"/>
    </row>
    <row r="624" spans="1:11">
      <c r="A624" s="195"/>
      <c r="B624" s="195"/>
      <c r="C624" s="194"/>
      <c r="G624" s="197"/>
      <c r="H624" s="197"/>
      <c r="I624" s="197"/>
      <c r="J624" s="197"/>
      <c r="K624" s="197"/>
    </row>
    <row r="625" spans="1:11">
      <c r="A625" s="195"/>
      <c r="B625" s="195"/>
      <c r="C625" s="194"/>
      <c r="G625" s="197"/>
      <c r="H625" s="197"/>
      <c r="I625" s="197"/>
      <c r="J625" s="197"/>
      <c r="K625" s="197"/>
    </row>
    <row r="626" spans="1:11">
      <c r="A626" s="195"/>
      <c r="B626" s="195"/>
      <c r="C626" s="194"/>
      <c r="G626" s="197"/>
      <c r="H626" s="197"/>
      <c r="I626" s="197"/>
      <c r="J626" s="197"/>
      <c r="K626" s="197"/>
    </row>
    <row r="627" spans="1:11">
      <c r="A627" s="195"/>
      <c r="B627" s="195"/>
      <c r="C627" s="194"/>
      <c r="G627" s="197"/>
      <c r="H627" s="197"/>
      <c r="I627" s="197"/>
      <c r="J627" s="197"/>
      <c r="K627" s="197"/>
    </row>
    <row r="628" spans="1:11">
      <c r="A628" s="195"/>
      <c r="B628" s="195"/>
      <c r="C628" s="194"/>
      <c r="G628" s="197"/>
      <c r="H628" s="197"/>
      <c r="I628" s="197"/>
      <c r="J628" s="197"/>
      <c r="K628" s="197"/>
    </row>
    <row r="629" spans="1:11">
      <c r="A629" s="195"/>
      <c r="B629" s="195"/>
      <c r="C629" s="194"/>
      <c r="G629" s="197"/>
      <c r="H629" s="197"/>
      <c r="I629" s="197"/>
      <c r="J629" s="197"/>
      <c r="K629" s="197"/>
    </row>
    <row r="630" spans="1:11">
      <c r="A630" s="195"/>
      <c r="B630" s="195"/>
      <c r="C630" s="194"/>
      <c r="G630" s="197"/>
      <c r="H630" s="197"/>
      <c r="I630" s="197"/>
      <c r="J630" s="197"/>
      <c r="K630" s="197"/>
    </row>
    <row r="631" spans="1:11">
      <c r="A631" s="195"/>
      <c r="B631" s="195"/>
      <c r="C631" s="194"/>
      <c r="G631" s="197"/>
      <c r="H631" s="197"/>
      <c r="I631" s="197"/>
      <c r="J631" s="197"/>
      <c r="K631" s="197"/>
    </row>
    <row r="632" spans="1:11">
      <c r="A632" s="195"/>
      <c r="B632" s="195"/>
      <c r="C632" s="194"/>
      <c r="G632" s="197"/>
      <c r="H632" s="197"/>
      <c r="I632" s="197"/>
      <c r="J632" s="197"/>
      <c r="K632" s="197"/>
    </row>
    <row r="633" spans="1:11">
      <c r="A633" s="195"/>
      <c r="B633" s="195"/>
      <c r="C633" s="194"/>
      <c r="G633" s="197"/>
      <c r="H633" s="197"/>
      <c r="I633" s="197"/>
      <c r="J633" s="197"/>
      <c r="K633" s="197"/>
    </row>
    <row r="634" spans="1:11">
      <c r="A634" s="195"/>
      <c r="B634" s="195"/>
      <c r="C634" s="194"/>
      <c r="G634" s="197"/>
      <c r="H634" s="197"/>
      <c r="I634" s="197"/>
      <c r="J634" s="197"/>
      <c r="K634" s="197"/>
    </row>
    <row r="635" spans="1:11">
      <c r="A635" s="195"/>
      <c r="B635" s="195"/>
      <c r="C635" s="194"/>
      <c r="G635" s="197"/>
      <c r="H635" s="197"/>
      <c r="I635" s="197"/>
      <c r="J635" s="197"/>
      <c r="K635" s="197"/>
    </row>
    <row r="636" spans="1:11">
      <c r="A636" s="195"/>
      <c r="B636" s="195"/>
      <c r="C636" s="194"/>
      <c r="G636" s="197"/>
      <c r="H636" s="197"/>
      <c r="I636" s="197"/>
      <c r="J636" s="197"/>
      <c r="K636" s="197"/>
    </row>
    <row r="637" spans="1:11">
      <c r="A637" s="195"/>
      <c r="B637" s="195"/>
      <c r="C637" s="194"/>
      <c r="G637" s="197"/>
      <c r="H637" s="197"/>
      <c r="I637" s="197"/>
      <c r="J637" s="197"/>
      <c r="K637" s="197"/>
    </row>
    <row r="638" spans="1:11">
      <c r="A638" s="195"/>
      <c r="B638" s="195"/>
      <c r="C638" s="194"/>
      <c r="G638" s="197"/>
      <c r="H638" s="197"/>
      <c r="I638" s="197"/>
      <c r="J638" s="197"/>
      <c r="K638" s="197"/>
    </row>
    <row r="639" spans="1:11">
      <c r="A639" s="195"/>
      <c r="B639" s="195"/>
      <c r="C639" s="194"/>
      <c r="G639" s="197"/>
      <c r="H639" s="197"/>
      <c r="I639" s="197"/>
      <c r="J639" s="197"/>
      <c r="K639" s="197"/>
    </row>
    <row r="640" spans="1:11">
      <c r="A640" s="195"/>
      <c r="B640" s="195"/>
      <c r="C640" s="194"/>
      <c r="G640" s="197"/>
      <c r="H640" s="197"/>
      <c r="I640" s="197"/>
      <c r="J640" s="197"/>
      <c r="K640" s="197"/>
    </row>
    <row r="641" spans="1:11">
      <c r="A641" s="195"/>
      <c r="B641" s="195"/>
      <c r="C641" s="194"/>
      <c r="G641" s="197"/>
      <c r="H641" s="197"/>
      <c r="I641" s="197"/>
      <c r="J641" s="197"/>
      <c r="K641" s="197"/>
    </row>
    <row r="642" spans="1:11">
      <c r="A642" s="195"/>
      <c r="B642" s="195"/>
      <c r="C642" s="194"/>
      <c r="G642" s="197"/>
      <c r="H642" s="197"/>
      <c r="I642" s="197"/>
      <c r="J642" s="197"/>
      <c r="K642" s="197"/>
    </row>
    <row r="643" spans="1:11">
      <c r="A643" s="195"/>
      <c r="B643" s="195"/>
      <c r="C643" s="194"/>
      <c r="G643" s="197"/>
      <c r="H643" s="197"/>
      <c r="I643" s="197"/>
      <c r="J643" s="197"/>
      <c r="K643" s="197"/>
    </row>
    <row r="644" spans="1:11">
      <c r="A644" s="195"/>
      <c r="B644" s="195"/>
      <c r="C644" s="194"/>
      <c r="G644" s="197"/>
      <c r="H644" s="197"/>
      <c r="I644" s="197"/>
      <c r="J644" s="197"/>
      <c r="K644" s="197"/>
    </row>
    <row r="645" spans="1:11">
      <c r="A645" s="195"/>
      <c r="B645" s="195"/>
      <c r="C645" s="194"/>
      <c r="G645" s="197"/>
      <c r="H645" s="197"/>
      <c r="I645" s="197"/>
      <c r="J645" s="197"/>
      <c r="K645" s="197"/>
    </row>
    <row r="646" spans="1:11">
      <c r="A646" s="195"/>
      <c r="B646" s="195"/>
      <c r="C646" s="194"/>
      <c r="G646" s="197"/>
      <c r="H646" s="197"/>
      <c r="I646" s="197"/>
      <c r="J646" s="197"/>
      <c r="K646" s="197"/>
    </row>
    <row r="647" spans="1:11">
      <c r="A647" s="195"/>
      <c r="B647" s="195"/>
      <c r="C647" s="194"/>
      <c r="G647" s="197"/>
      <c r="H647" s="197"/>
      <c r="I647" s="197"/>
      <c r="J647" s="197"/>
      <c r="K647" s="197"/>
    </row>
    <row r="648" spans="1:11">
      <c r="A648" s="195"/>
      <c r="B648" s="195"/>
      <c r="C648" s="194"/>
      <c r="G648" s="197"/>
      <c r="H648" s="197"/>
      <c r="I648" s="197"/>
      <c r="J648" s="197"/>
      <c r="K648" s="197"/>
    </row>
    <row r="649" spans="1:11">
      <c r="A649" s="195"/>
      <c r="B649" s="195"/>
      <c r="C649" s="194"/>
      <c r="G649" s="197"/>
      <c r="H649" s="197"/>
      <c r="I649" s="197"/>
      <c r="J649" s="197"/>
      <c r="K649" s="197"/>
    </row>
    <row r="650" spans="1:11">
      <c r="A650" s="195"/>
      <c r="B650" s="195"/>
      <c r="C650" s="194"/>
      <c r="G650" s="197"/>
      <c r="H650" s="197"/>
      <c r="I650" s="197"/>
      <c r="J650" s="197"/>
      <c r="K650" s="197"/>
    </row>
    <row r="651" spans="1:11">
      <c r="A651" s="195"/>
      <c r="B651" s="195"/>
      <c r="C651" s="194"/>
      <c r="G651" s="197"/>
      <c r="H651" s="197"/>
      <c r="I651" s="197"/>
      <c r="J651" s="197"/>
      <c r="K651" s="197"/>
    </row>
    <row r="652" spans="1:11">
      <c r="A652" s="195"/>
      <c r="B652" s="195"/>
      <c r="C652" s="194"/>
      <c r="G652" s="197"/>
      <c r="H652" s="197"/>
      <c r="I652" s="197"/>
      <c r="J652" s="197"/>
      <c r="K652" s="197"/>
    </row>
    <row r="653" spans="1:11">
      <c r="A653" s="195"/>
      <c r="B653" s="195"/>
      <c r="C653" s="194"/>
      <c r="G653" s="197"/>
      <c r="H653" s="197"/>
      <c r="I653" s="197"/>
      <c r="J653" s="197"/>
      <c r="K653" s="197"/>
    </row>
    <row r="654" spans="1:11">
      <c r="A654" s="195"/>
      <c r="B654" s="195"/>
      <c r="C654" s="194"/>
      <c r="G654" s="197"/>
      <c r="H654" s="197"/>
      <c r="I654" s="197"/>
      <c r="J654" s="197"/>
      <c r="K654" s="197"/>
    </row>
    <row r="655" spans="1:11">
      <c r="A655" s="195"/>
      <c r="B655" s="195"/>
      <c r="C655" s="194"/>
      <c r="G655" s="197"/>
      <c r="H655" s="197"/>
      <c r="I655" s="197"/>
      <c r="J655" s="197"/>
      <c r="K655" s="197"/>
    </row>
    <row r="656" spans="1:11">
      <c r="A656" s="195"/>
      <c r="B656" s="195"/>
      <c r="C656" s="194"/>
      <c r="G656" s="197"/>
      <c r="H656" s="197"/>
      <c r="I656" s="197"/>
      <c r="J656" s="197"/>
      <c r="K656" s="197"/>
    </row>
    <row r="657" spans="1:11">
      <c r="A657" s="195"/>
      <c r="B657" s="195"/>
      <c r="C657" s="194"/>
      <c r="G657" s="197"/>
      <c r="H657" s="197"/>
      <c r="I657" s="197"/>
      <c r="J657" s="197"/>
      <c r="K657" s="197"/>
    </row>
    <row r="658" spans="1:11">
      <c r="A658" s="195"/>
      <c r="B658" s="195"/>
      <c r="C658" s="194"/>
      <c r="G658" s="197"/>
      <c r="H658" s="197"/>
      <c r="I658" s="197"/>
      <c r="J658" s="197"/>
      <c r="K658" s="197"/>
    </row>
    <row r="659" spans="1:11">
      <c r="A659" s="195"/>
      <c r="B659" s="195"/>
      <c r="C659" s="194"/>
      <c r="G659" s="197"/>
      <c r="H659" s="197"/>
      <c r="I659" s="197"/>
      <c r="J659" s="197"/>
      <c r="K659" s="197"/>
    </row>
    <row r="660" spans="1:11">
      <c r="A660" s="195"/>
      <c r="B660" s="195"/>
      <c r="C660" s="194"/>
      <c r="G660" s="197"/>
      <c r="H660" s="197"/>
      <c r="I660" s="197"/>
      <c r="J660" s="197"/>
      <c r="K660" s="197"/>
    </row>
    <row r="661" spans="1:11">
      <c r="A661" s="195"/>
      <c r="B661" s="195"/>
      <c r="C661" s="194"/>
      <c r="G661" s="197"/>
      <c r="H661" s="197"/>
      <c r="I661" s="197"/>
      <c r="J661" s="197"/>
      <c r="K661" s="197"/>
    </row>
    <row r="662" spans="1:11">
      <c r="A662" s="195"/>
      <c r="B662" s="195"/>
      <c r="C662" s="194"/>
      <c r="G662" s="197"/>
      <c r="H662" s="197"/>
      <c r="I662" s="197"/>
      <c r="J662" s="197"/>
      <c r="K662" s="197"/>
    </row>
    <row r="663" spans="1:11">
      <c r="A663" s="195"/>
      <c r="B663" s="195"/>
      <c r="C663" s="194"/>
      <c r="G663" s="197"/>
      <c r="H663" s="197"/>
      <c r="I663" s="197"/>
      <c r="J663" s="197"/>
      <c r="K663" s="197"/>
    </row>
    <row r="664" spans="1:11">
      <c r="A664" s="195"/>
      <c r="B664" s="195"/>
      <c r="C664" s="194"/>
      <c r="G664" s="197"/>
      <c r="H664" s="197"/>
      <c r="I664" s="197"/>
      <c r="J664" s="197"/>
      <c r="K664" s="197"/>
    </row>
    <row r="665" spans="1:11">
      <c r="A665" s="195"/>
      <c r="B665" s="195"/>
      <c r="C665" s="194"/>
      <c r="G665" s="197"/>
      <c r="H665" s="197"/>
      <c r="I665" s="197"/>
      <c r="J665" s="197"/>
      <c r="K665" s="197"/>
    </row>
    <row r="666" spans="1:11">
      <c r="A666" s="195"/>
      <c r="B666" s="195"/>
      <c r="C666" s="194"/>
      <c r="G666" s="197"/>
      <c r="H666" s="197"/>
      <c r="I666" s="197"/>
      <c r="J666" s="197"/>
      <c r="K666" s="197"/>
    </row>
    <row r="667" spans="1:11">
      <c r="A667" s="195"/>
      <c r="B667" s="195"/>
      <c r="C667" s="194"/>
      <c r="G667" s="197"/>
      <c r="H667" s="197"/>
      <c r="I667" s="197"/>
      <c r="J667" s="197"/>
      <c r="K667" s="197"/>
    </row>
    <row r="668" spans="1:11">
      <c r="A668" s="195"/>
      <c r="B668" s="195"/>
      <c r="C668" s="194"/>
      <c r="G668" s="197"/>
      <c r="H668" s="197"/>
      <c r="I668" s="197"/>
      <c r="J668" s="197"/>
      <c r="K668" s="197"/>
    </row>
    <row r="669" spans="1:11">
      <c r="A669" s="195"/>
      <c r="B669" s="195"/>
      <c r="C669" s="194"/>
      <c r="G669" s="197"/>
      <c r="H669" s="197"/>
      <c r="I669" s="197"/>
      <c r="J669" s="197"/>
      <c r="K669" s="197"/>
    </row>
    <row r="670" spans="1:11">
      <c r="A670" s="195"/>
      <c r="B670" s="195"/>
      <c r="C670" s="194"/>
      <c r="G670" s="197"/>
      <c r="H670" s="197"/>
      <c r="I670" s="197"/>
      <c r="J670" s="197"/>
      <c r="K670" s="197"/>
    </row>
    <row r="671" spans="1:11">
      <c r="A671" s="195"/>
      <c r="B671" s="195"/>
      <c r="C671" s="194"/>
      <c r="G671" s="197"/>
      <c r="H671" s="197"/>
      <c r="I671" s="197"/>
      <c r="J671" s="197"/>
      <c r="K671" s="197"/>
    </row>
    <row r="672" spans="1:11">
      <c r="A672" s="195"/>
      <c r="B672" s="195"/>
      <c r="C672" s="194"/>
      <c r="G672" s="197"/>
      <c r="H672" s="197"/>
      <c r="I672" s="197"/>
      <c r="J672" s="197"/>
      <c r="K672" s="197"/>
    </row>
    <row r="673" spans="1:11">
      <c r="A673" s="195"/>
      <c r="B673" s="195"/>
      <c r="C673" s="194"/>
      <c r="G673" s="197"/>
      <c r="H673" s="197"/>
      <c r="I673" s="197"/>
      <c r="J673" s="197"/>
      <c r="K673" s="197"/>
    </row>
    <row r="674" spans="1:11">
      <c r="A674" s="195"/>
      <c r="B674" s="195"/>
      <c r="C674" s="194"/>
      <c r="G674" s="197"/>
      <c r="H674" s="197"/>
      <c r="I674" s="197"/>
      <c r="J674" s="197"/>
      <c r="K674" s="197"/>
    </row>
    <row r="675" spans="1:11">
      <c r="A675" s="195"/>
      <c r="B675" s="195"/>
      <c r="C675" s="194"/>
      <c r="G675" s="197"/>
      <c r="H675" s="197"/>
      <c r="I675" s="197"/>
      <c r="J675" s="197"/>
      <c r="K675" s="197"/>
    </row>
    <row r="676" spans="1:11">
      <c r="A676" s="195"/>
      <c r="B676" s="195"/>
      <c r="C676" s="194"/>
      <c r="G676" s="197"/>
      <c r="H676" s="197"/>
      <c r="I676" s="197"/>
      <c r="J676" s="197"/>
      <c r="K676" s="197"/>
    </row>
    <row r="677" spans="1:11">
      <c r="A677" s="195"/>
      <c r="B677" s="195"/>
      <c r="C677" s="194"/>
      <c r="G677" s="197"/>
      <c r="H677" s="197"/>
      <c r="I677" s="197"/>
      <c r="J677" s="197"/>
      <c r="K677" s="197"/>
    </row>
    <row r="678" spans="1:11">
      <c r="A678" s="195"/>
      <c r="B678" s="195"/>
      <c r="C678" s="194"/>
      <c r="G678" s="197"/>
      <c r="H678" s="197"/>
      <c r="I678" s="197"/>
      <c r="J678" s="197"/>
      <c r="K678" s="197"/>
    </row>
    <row r="679" spans="1:11">
      <c r="A679" s="195"/>
      <c r="B679" s="195"/>
      <c r="C679" s="194"/>
      <c r="G679" s="197"/>
      <c r="H679" s="197"/>
      <c r="I679" s="197"/>
      <c r="J679" s="197"/>
      <c r="K679" s="197"/>
    </row>
    <row r="680" spans="1:11">
      <c r="A680" s="195"/>
      <c r="B680" s="195"/>
      <c r="C680" s="194"/>
      <c r="G680" s="197"/>
      <c r="H680" s="197"/>
      <c r="I680" s="197"/>
      <c r="J680" s="197"/>
      <c r="K680" s="197"/>
    </row>
    <row r="681" spans="1:11">
      <c r="A681" s="195"/>
      <c r="B681" s="195"/>
      <c r="C681" s="194"/>
      <c r="G681" s="197"/>
      <c r="H681" s="197"/>
      <c r="I681" s="197"/>
      <c r="J681" s="197"/>
      <c r="K681" s="197"/>
    </row>
    <row r="682" spans="1:11">
      <c r="A682" s="195"/>
      <c r="B682" s="195"/>
      <c r="C682" s="194"/>
      <c r="G682" s="197"/>
      <c r="H682" s="197"/>
      <c r="I682" s="197"/>
      <c r="J682" s="197"/>
      <c r="K682" s="197"/>
    </row>
    <row r="683" spans="1:11">
      <c r="A683" s="195"/>
      <c r="B683" s="195"/>
      <c r="C683" s="194"/>
      <c r="G683" s="197"/>
      <c r="H683" s="197"/>
      <c r="I683" s="197"/>
      <c r="J683" s="197"/>
      <c r="K683" s="197"/>
    </row>
    <row r="684" spans="1:11">
      <c r="A684" s="195"/>
      <c r="B684" s="195"/>
      <c r="C684" s="194"/>
      <c r="G684" s="197"/>
      <c r="H684" s="197"/>
      <c r="I684" s="197"/>
      <c r="J684" s="197"/>
      <c r="K684" s="197"/>
    </row>
    <row r="685" spans="1:11">
      <c r="A685" s="195"/>
      <c r="B685" s="195"/>
      <c r="C685" s="194"/>
      <c r="G685" s="197"/>
      <c r="H685" s="197"/>
      <c r="I685" s="197"/>
      <c r="J685" s="197"/>
      <c r="K685" s="197"/>
    </row>
    <row r="686" spans="1:11">
      <c r="A686" s="195"/>
      <c r="B686" s="195"/>
      <c r="C686" s="194"/>
      <c r="G686" s="197"/>
      <c r="H686" s="197"/>
      <c r="I686" s="197"/>
      <c r="J686" s="197"/>
      <c r="K686" s="197"/>
    </row>
    <row r="687" spans="1:11">
      <c r="A687" s="195"/>
      <c r="B687" s="195"/>
      <c r="C687" s="194"/>
      <c r="G687" s="197"/>
      <c r="H687" s="197"/>
      <c r="I687" s="197"/>
      <c r="J687" s="197"/>
      <c r="K687" s="197"/>
    </row>
    <row r="688" spans="1:11">
      <c r="A688" s="195"/>
      <c r="B688" s="195"/>
      <c r="C688" s="194"/>
      <c r="G688" s="197"/>
      <c r="H688" s="197"/>
      <c r="I688" s="197"/>
      <c r="J688" s="197"/>
      <c r="K688" s="197"/>
    </row>
    <row r="689" spans="1:11">
      <c r="A689" s="195"/>
      <c r="B689" s="195"/>
      <c r="C689" s="194"/>
      <c r="G689" s="197"/>
      <c r="H689" s="197"/>
      <c r="I689" s="197"/>
      <c r="J689" s="197"/>
      <c r="K689" s="197"/>
    </row>
    <row r="690" spans="1:11">
      <c r="A690" s="195"/>
      <c r="B690" s="195"/>
      <c r="C690" s="194"/>
      <c r="G690" s="197"/>
      <c r="H690" s="197"/>
      <c r="I690" s="197"/>
      <c r="J690" s="197"/>
      <c r="K690" s="197"/>
    </row>
    <row r="691" spans="1:11">
      <c r="A691" s="195"/>
      <c r="B691" s="195"/>
      <c r="C691" s="194"/>
      <c r="G691" s="197"/>
      <c r="H691" s="197"/>
      <c r="I691" s="197"/>
      <c r="J691" s="197"/>
      <c r="K691" s="197"/>
    </row>
    <row r="692" spans="1:11">
      <c r="A692" s="195"/>
      <c r="B692" s="195"/>
      <c r="C692" s="194"/>
      <c r="G692" s="197"/>
      <c r="H692" s="197"/>
      <c r="I692" s="197"/>
      <c r="J692" s="197"/>
      <c r="K692" s="197"/>
    </row>
    <row r="693" spans="1:11">
      <c r="A693" s="195"/>
      <c r="B693" s="195"/>
      <c r="C693" s="194"/>
      <c r="G693" s="197"/>
      <c r="H693" s="197"/>
      <c r="I693" s="197"/>
      <c r="J693" s="197"/>
      <c r="K693" s="197"/>
    </row>
    <row r="694" spans="1:11">
      <c r="A694" s="195"/>
      <c r="B694" s="195"/>
      <c r="C694" s="194"/>
      <c r="G694" s="197"/>
      <c r="H694" s="197"/>
      <c r="I694" s="197"/>
      <c r="J694" s="197"/>
      <c r="K694" s="197"/>
    </row>
    <row r="695" spans="1:11">
      <c r="A695" s="195"/>
      <c r="B695" s="195"/>
      <c r="C695" s="194"/>
      <c r="G695" s="197"/>
      <c r="H695" s="197"/>
      <c r="I695" s="197"/>
      <c r="J695" s="197"/>
      <c r="K695" s="197"/>
    </row>
    <row r="696" spans="1:11">
      <c r="A696" s="195"/>
      <c r="B696" s="195"/>
      <c r="C696" s="194"/>
      <c r="G696" s="197"/>
      <c r="H696" s="197"/>
      <c r="I696" s="197"/>
      <c r="J696" s="197"/>
      <c r="K696" s="197"/>
    </row>
    <row r="697" spans="1:11">
      <c r="A697" s="195"/>
      <c r="B697" s="195"/>
      <c r="C697" s="194"/>
      <c r="G697" s="197"/>
      <c r="H697" s="197"/>
      <c r="I697" s="197"/>
      <c r="J697" s="197"/>
      <c r="K697" s="197"/>
    </row>
    <row r="698" spans="1:11">
      <c r="A698" s="195"/>
      <c r="B698" s="195"/>
      <c r="C698" s="194"/>
      <c r="G698" s="197"/>
      <c r="H698" s="197"/>
      <c r="I698" s="197"/>
      <c r="J698" s="197"/>
      <c r="K698" s="197"/>
    </row>
    <row r="699" spans="1:11">
      <c r="A699" s="195"/>
      <c r="B699" s="195"/>
      <c r="C699" s="194"/>
      <c r="G699" s="197"/>
      <c r="H699" s="197"/>
      <c r="I699" s="197"/>
      <c r="J699" s="197"/>
      <c r="K699" s="197"/>
    </row>
    <row r="700" spans="1:11">
      <c r="A700" s="195"/>
      <c r="B700" s="195"/>
      <c r="C700" s="194"/>
      <c r="G700" s="197"/>
      <c r="H700" s="197"/>
      <c r="I700" s="197"/>
      <c r="J700" s="197"/>
      <c r="K700" s="197"/>
    </row>
    <row r="701" spans="1:11">
      <c r="A701" s="195"/>
      <c r="B701" s="195"/>
      <c r="C701" s="194"/>
      <c r="G701" s="197"/>
      <c r="H701" s="197"/>
      <c r="I701" s="197"/>
      <c r="J701" s="197"/>
      <c r="K701" s="197"/>
    </row>
    <row r="702" spans="1:11">
      <c r="A702" s="195"/>
      <c r="B702" s="195"/>
      <c r="C702" s="194"/>
      <c r="G702" s="197"/>
      <c r="H702" s="197"/>
      <c r="I702" s="197"/>
      <c r="J702" s="197"/>
      <c r="K702" s="197"/>
    </row>
    <row r="703" spans="1:11">
      <c r="A703" s="195"/>
      <c r="B703" s="195"/>
      <c r="C703" s="194"/>
      <c r="G703" s="197"/>
      <c r="H703" s="197"/>
      <c r="I703" s="197"/>
      <c r="J703" s="197"/>
      <c r="K703" s="197"/>
    </row>
    <row r="704" spans="1:11">
      <c r="A704" s="195"/>
      <c r="B704" s="195"/>
      <c r="C704" s="194"/>
      <c r="G704" s="197"/>
      <c r="H704" s="197"/>
      <c r="I704" s="197"/>
      <c r="J704" s="197"/>
      <c r="K704" s="197"/>
    </row>
    <row r="705" spans="1:11">
      <c r="A705" s="195"/>
      <c r="B705" s="195"/>
      <c r="C705" s="194"/>
      <c r="G705" s="197"/>
      <c r="H705" s="197"/>
      <c r="I705" s="197"/>
      <c r="J705" s="197"/>
      <c r="K705" s="197"/>
    </row>
    <row r="706" spans="1:11">
      <c r="A706" s="195"/>
      <c r="B706" s="195"/>
      <c r="C706" s="194"/>
      <c r="G706" s="197"/>
      <c r="H706" s="197"/>
      <c r="I706" s="197"/>
      <c r="J706" s="197"/>
      <c r="K706" s="197"/>
    </row>
    <row r="707" spans="1:11">
      <c r="A707" s="195"/>
      <c r="B707" s="195"/>
      <c r="C707" s="194"/>
      <c r="G707" s="197"/>
      <c r="H707" s="197"/>
      <c r="I707" s="197"/>
      <c r="J707" s="197"/>
      <c r="K707" s="197"/>
    </row>
    <row r="708" spans="1:11">
      <c r="A708" s="195"/>
      <c r="B708" s="195"/>
      <c r="C708" s="194"/>
      <c r="G708" s="197"/>
      <c r="H708" s="197"/>
      <c r="I708" s="197"/>
      <c r="J708" s="197"/>
      <c r="K708" s="197"/>
    </row>
    <row r="709" spans="1:11">
      <c r="A709" s="195"/>
      <c r="B709" s="195"/>
      <c r="C709" s="194"/>
      <c r="G709" s="197"/>
      <c r="H709" s="197"/>
      <c r="I709" s="197"/>
      <c r="J709" s="197"/>
      <c r="K709" s="197"/>
    </row>
    <row r="710" spans="1:11">
      <c r="A710" s="195"/>
      <c r="B710" s="195"/>
      <c r="C710" s="194"/>
      <c r="G710" s="197"/>
      <c r="H710" s="197"/>
      <c r="I710" s="197"/>
      <c r="J710" s="197"/>
      <c r="K710" s="197"/>
    </row>
    <row r="711" spans="1:11">
      <c r="A711" s="195"/>
      <c r="B711" s="195"/>
      <c r="C711" s="194"/>
      <c r="G711" s="197"/>
      <c r="H711" s="197"/>
      <c r="I711" s="197"/>
      <c r="J711" s="197"/>
      <c r="K711" s="197"/>
    </row>
    <row r="712" spans="1:11">
      <c r="A712" s="195"/>
      <c r="B712" s="195"/>
      <c r="C712" s="194"/>
      <c r="G712" s="197"/>
      <c r="H712" s="197"/>
      <c r="I712" s="197"/>
      <c r="J712" s="197"/>
      <c r="K712" s="197"/>
    </row>
    <row r="713" spans="1:11">
      <c r="A713" s="195"/>
      <c r="B713" s="195"/>
      <c r="C713" s="194"/>
      <c r="G713" s="197"/>
      <c r="H713" s="197"/>
      <c r="I713" s="197"/>
      <c r="J713" s="197"/>
      <c r="K713" s="197"/>
    </row>
    <row r="714" spans="1:11">
      <c r="A714" s="195"/>
      <c r="B714" s="195"/>
      <c r="C714" s="194"/>
      <c r="G714" s="197"/>
      <c r="H714" s="197"/>
      <c r="I714" s="197"/>
      <c r="J714" s="197"/>
      <c r="K714" s="197"/>
    </row>
    <row r="715" spans="1:11">
      <c r="A715" s="195"/>
      <c r="B715" s="195"/>
      <c r="C715" s="194"/>
      <c r="G715" s="197"/>
      <c r="H715" s="197"/>
      <c r="I715" s="197"/>
      <c r="J715" s="197"/>
      <c r="K715" s="197"/>
    </row>
    <row r="716" spans="1:11">
      <c r="A716" s="195"/>
      <c r="B716" s="195"/>
      <c r="C716" s="194"/>
      <c r="G716" s="197"/>
      <c r="H716" s="197"/>
      <c r="I716" s="197"/>
      <c r="J716" s="197"/>
      <c r="K716" s="197"/>
    </row>
    <row r="717" spans="1:11">
      <c r="A717" s="195"/>
      <c r="B717" s="195"/>
      <c r="C717" s="194"/>
      <c r="G717" s="197"/>
      <c r="H717" s="197"/>
      <c r="I717" s="197"/>
      <c r="J717" s="197"/>
      <c r="K717" s="197"/>
    </row>
    <row r="718" spans="1:11">
      <c r="A718" s="195"/>
      <c r="B718" s="195"/>
      <c r="C718" s="194"/>
      <c r="G718" s="197"/>
      <c r="H718" s="197"/>
      <c r="I718" s="197"/>
      <c r="J718" s="197"/>
      <c r="K718" s="197"/>
    </row>
    <row r="719" spans="1:11">
      <c r="A719" s="195"/>
      <c r="B719" s="195"/>
      <c r="C719" s="194"/>
      <c r="G719" s="197"/>
      <c r="H719" s="197"/>
      <c r="I719" s="197"/>
      <c r="J719" s="197"/>
      <c r="K719" s="197"/>
    </row>
    <row r="720" spans="1:11">
      <c r="A720" s="195"/>
      <c r="B720" s="195"/>
      <c r="C720" s="194"/>
      <c r="G720" s="197"/>
      <c r="H720" s="197"/>
      <c r="I720" s="197"/>
      <c r="J720" s="197"/>
      <c r="K720" s="197"/>
    </row>
    <row r="721" spans="1:11">
      <c r="A721" s="195"/>
      <c r="B721" s="195"/>
      <c r="C721" s="194"/>
      <c r="G721" s="197"/>
      <c r="H721" s="197"/>
      <c r="I721" s="197"/>
      <c r="J721" s="197"/>
      <c r="K721" s="197"/>
    </row>
    <row r="722" spans="1:11">
      <c r="A722" s="195"/>
      <c r="B722" s="195"/>
      <c r="C722" s="194"/>
      <c r="G722" s="197"/>
      <c r="H722" s="197"/>
      <c r="I722" s="197"/>
      <c r="J722" s="197"/>
      <c r="K722" s="197"/>
    </row>
    <row r="723" spans="1:11">
      <c r="A723" s="195"/>
      <c r="B723" s="195"/>
      <c r="C723" s="194"/>
      <c r="G723" s="197"/>
      <c r="H723" s="197"/>
      <c r="I723" s="197"/>
      <c r="J723" s="197"/>
      <c r="K723" s="197"/>
    </row>
    <row r="724" spans="1:11">
      <c r="A724" s="195"/>
      <c r="B724" s="195"/>
      <c r="C724" s="194"/>
      <c r="G724" s="197"/>
      <c r="H724" s="197"/>
      <c r="I724" s="197"/>
      <c r="J724" s="197"/>
      <c r="K724" s="197"/>
    </row>
    <row r="725" spans="1:11">
      <c r="A725" s="195"/>
      <c r="B725" s="195"/>
      <c r="C725" s="194"/>
      <c r="G725" s="197"/>
      <c r="H725" s="197"/>
      <c r="I725" s="197"/>
      <c r="J725" s="197"/>
      <c r="K725" s="197"/>
    </row>
    <row r="726" spans="1:11">
      <c r="A726" s="195"/>
      <c r="B726" s="195"/>
      <c r="C726" s="194"/>
      <c r="G726" s="197"/>
      <c r="H726" s="197"/>
      <c r="I726" s="197"/>
      <c r="J726" s="197"/>
      <c r="K726" s="197"/>
    </row>
    <row r="727" spans="1:11">
      <c r="A727" s="195"/>
      <c r="B727" s="195"/>
      <c r="C727" s="194"/>
      <c r="G727" s="197"/>
      <c r="H727" s="197"/>
      <c r="I727" s="197"/>
      <c r="J727" s="197"/>
      <c r="K727" s="197"/>
    </row>
    <row r="728" spans="1:11">
      <c r="A728" s="195"/>
      <c r="B728" s="195"/>
      <c r="C728" s="194"/>
      <c r="G728" s="197"/>
      <c r="H728" s="197"/>
      <c r="I728" s="197"/>
      <c r="J728" s="197"/>
      <c r="K728" s="197"/>
    </row>
    <row r="729" spans="1:11">
      <c r="A729" s="195"/>
      <c r="B729" s="195"/>
      <c r="C729" s="194"/>
      <c r="G729" s="197"/>
      <c r="H729" s="197"/>
      <c r="I729" s="197"/>
      <c r="J729" s="197"/>
      <c r="K729" s="197"/>
    </row>
    <row r="730" spans="1:11">
      <c r="A730" s="195"/>
      <c r="B730" s="195"/>
      <c r="C730" s="194"/>
      <c r="G730" s="197"/>
      <c r="H730" s="197"/>
      <c r="I730" s="197"/>
      <c r="J730" s="197"/>
      <c r="K730" s="197"/>
    </row>
    <row r="731" spans="1:11">
      <c r="A731" s="195"/>
      <c r="B731" s="195"/>
      <c r="C731" s="194"/>
      <c r="G731" s="197"/>
      <c r="H731" s="197"/>
      <c r="I731" s="197"/>
      <c r="J731" s="197"/>
      <c r="K731" s="197"/>
    </row>
    <row r="732" spans="1:11">
      <c r="A732" s="195"/>
      <c r="B732" s="195"/>
      <c r="C732" s="194"/>
      <c r="G732" s="197"/>
      <c r="H732" s="197"/>
      <c r="I732" s="197"/>
      <c r="J732" s="197"/>
      <c r="K732" s="197"/>
    </row>
    <row r="733" spans="1:11">
      <c r="A733" s="195"/>
      <c r="B733" s="195"/>
      <c r="C733" s="194"/>
      <c r="G733" s="197"/>
      <c r="H733" s="197"/>
      <c r="I733" s="197"/>
      <c r="J733" s="197"/>
      <c r="K733" s="197"/>
    </row>
    <row r="734" spans="1:11">
      <c r="A734" s="195"/>
      <c r="B734" s="195"/>
      <c r="C734" s="194"/>
      <c r="G734" s="197"/>
      <c r="H734" s="197"/>
      <c r="I734" s="197"/>
      <c r="J734" s="197"/>
      <c r="K734" s="197"/>
    </row>
    <row r="735" spans="1:11">
      <c r="A735" s="195"/>
      <c r="B735" s="195"/>
      <c r="C735" s="194"/>
      <c r="G735" s="197"/>
      <c r="H735" s="197"/>
      <c r="I735" s="197"/>
      <c r="J735" s="197"/>
      <c r="K735" s="197"/>
    </row>
    <row r="736" spans="1:11">
      <c r="A736" s="195"/>
      <c r="B736" s="195"/>
      <c r="C736" s="194"/>
      <c r="G736" s="197"/>
      <c r="H736" s="197"/>
      <c r="I736" s="197"/>
      <c r="J736" s="197"/>
      <c r="K736" s="197"/>
    </row>
    <row r="737" spans="1:11">
      <c r="A737" s="195"/>
      <c r="B737" s="195"/>
      <c r="C737" s="194"/>
      <c r="G737" s="197"/>
      <c r="H737" s="197"/>
      <c r="I737" s="197"/>
      <c r="J737" s="197"/>
      <c r="K737" s="197"/>
    </row>
    <row r="738" spans="1:11">
      <c r="A738" s="195"/>
      <c r="B738" s="195"/>
      <c r="C738" s="194"/>
      <c r="G738" s="197"/>
      <c r="H738" s="197"/>
      <c r="I738" s="197"/>
      <c r="J738" s="197"/>
      <c r="K738" s="197"/>
    </row>
    <row r="739" spans="1:11">
      <c r="A739" s="195"/>
      <c r="B739" s="195"/>
      <c r="C739" s="194"/>
      <c r="G739" s="197"/>
      <c r="H739" s="197"/>
      <c r="I739" s="197"/>
      <c r="J739" s="197"/>
      <c r="K739" s="197"/>
    </row>
    <row r="740" spans="1:11">
      <c r="A740" s="195"/>
      <c r="B740" s="195"/>
      <c r="C740" s="194"/>
      <c r="G740" s="197"/>
      <c r="H740" s="197"/>
      <c r="I740" s="197"/>
      <c r="J740" s="197"/>
      <c r="K740" s="197"/>
    </row>
    <row r="741" spans="1:11">
      <c r="A741" s="195"/>
      <c r="B741" s="195"/>
      <c r="C741" s="194"/>
      <c r="G741" s="197"/>
      <c r="H741" s="197"/>
      <c r="I741" s="197"/>
      <c r="J741" s="197"/>
      <c r="K741" s="197"/>
    </row>
    <row r="742" spans="1:11">
      <c r="A742" s="195"/>
      <c r="B742" s="195"/>
      <c r="C742" s="194"/>
      <c r="G742" s="197"/>
      <c r="H742" s="197"/>
      <c r="I742" s="197"/>
      <c r="J742" s="197"/>
      <c r="K742" s="197"/>
    </row>
    <row r="743" spans="1:11">
      <c r="A743" s="195"/>
      <c r="B743" s="195"/>
      <c r="C743" s="194"/>
      <c r="G743" s="197"/>
      <c r="H743" s="197"/>
      <c r="I743" s="197"/>
      <c r="J743" s="197"/>
      <c r="K743" s="197"/>
    </row>
    <row r="744" spans="1:11">
      <c r="A744" s="195"/>
      <c r="B744" s="195"/>
      <c r="C744" s="194"/>
      <c r="G744" s="197"/>
      <c r="H744" s="197"/>
      <c r="I744" s="197"/>
      <c r="J744" s="197"/>
      <c r="K744" s="197"/>
    </row>
    <row r="745" spans="1:11">
      <c r="A745" s="195"/>
      <c r="B745" s="195"/>
      <c r="C745" s="194"/>
      <c r="G745" s="197"/>
      <c r="H745" s="197"/>
      <c r="I745" s="197"/>
      <c r="J745" s="197"/>
      <c r="K745" s="197"/>
    </row>
    <row r="746" spans="1:11">
      <c r="A746" s="195"/>
      <c r="B746" s="195"/>
      <c r="C746" s="194"/>
      <c r="G746" s="197"/>
      <c r="H746" s="197"/>
      <c r="I746" s="197"/>
      <c r="J746" s="197"/>
      <c r="K746" s="197"/>
    </row>
    <row r="747" spans="1:11">
      <c r="A747" s="195"/>
      <c r="B747" s="195"/>
      <c r="C747" s="194"/>
      <c r="G747" s="197"/>
      <c r="H747" s="197"/>
      <c r="I747" s="197"/>
      <c r="J747" s="197"/>
      <c r="K747" s="197"/>
    </row>
    <row r="748" spans="1:11">
      <c r="A748" s="195"/>
      <c r="B748" s="195"/>
      <c r="C748" s="194"/>
      <c r="G748" s="197"/>
      <c r="H748" s="197"/>
      <c r="I748" s="197"/>
      <c r="J748" s="197"/>
      <c r="K748" s="197"/>
    </row>
    <row r="749" spans="1:11">
      <c r="A749" s="195"/>
      <c r="B749" s="195"/>
      <c r="C749" s="194"/>
      <c r="G749" s="197"/>
      <c r="H749" s="197"/>
      <c r="I749" s="197"/>
      <c r="J749" s="197"/>
      <c r="K749" s="197"/>
    </row>
    <row r="750" spans="1:11">
      <c r="A750" s="195"/>
      <c r="B750" s="195"/>
      <c r="C750" s="194"/>
      <c r="G750" s="197"/>
      <c r="H750" s="197"/>
      <c r="I750" s="197"/>
      <c r="J750" s="197"/>
      <c r="K750" s="197"/>
    </row>
    <row r="751" spans="1:11">
      <c r="A751" s="195"/>
      <c r="B751" s="195"/>
      <c r="C751" s="194"/>
      <c r="G751" s="197"/>
      <c r="H751" s="197"/>
      <c r="I751" s="197"/>
      <c r="J751" s="197"/>
      <c r="K751" s="197"/>
    </row>
    <row r="752" spans="1:11">
      <c r="A752" s="195"/>
      <c r="B752" s="195"/>
      <c r="C752" s="194"/>
      <c r="G752" s="197"/>
      <c r="H752" s="197"/>
      <c r="I752" s="197"/>
      <c r="J752" s="197"/>
      <c r="K752" s="197"/>
    </row>
    <row r="753" spans="1:11">
      <c r="A753" s="195"/>
      <c r="B753" s="195"/>
      <c r="C753" s="194"/>
      <c r="G753" s="197"/>
      <c r="H753" s="197"/>
      <c r="I753" s="197"/>
      <c r="J753" s="197"/>
      <c r="K753" s="197"/>
    </row>
    <row r="754" spans="1:11">
      <c r="A754" s="195"/>
      <c r="B754" s="195"/>
      <c r="C754" s="194"/>
      <c r="G754" s="197"/>
      <c r="H754" s="197"/>
      <c r="I754" s="197"/>
      <c r="J754" s="197"/>
      <c r="K754" s="197"/>
    </row>
    <row r="755" spans="1:11">
      <c r="A755" s="195"/>
      <c r="B755" s="195"/>
      <c r="C755" s="194"/>
      <c r="G755" s="197"/>
      <c r="H755" s="197"/>
      <c r="I755" s="197"/>
      <c r="J755" s="197"/>
      <c r="K755" s="197"/>
    </row>
    <row r="756" spans="1:11">
      <c r="A756" s="195"/>
      <c r="B756" s="195"/>
      <c r="C756" s="194"/>
      <c r="G756" s="197"/>
      <c r="H756" s="197"/>
      <c r="I756" s="197"/>
      <c r="J756" s="197"/>
      <c r="K756" s="197"/>
    </row>
    <row r="757" spans="1:11">
      <c r="A757" s="195"/>
      <c r="B757" s="195"/>
      <c r="C757" s="194"/>
      <c r="G757" s="197"/>
      <c r="H757" s="197"/>
      <c r="I757" s="197"/>
      <c r="J757" s="197"/>
      <c r="K757" s="197"/>
    </row>
    <row r="758" spans="1:11">
      <c r="A758" s="195"/>
      <c r="B758" s="195"/>
      <c r="C758" s="194"/>
      <c r="G758" s="197"/>
      <c r="H758" s="197"/>
      <c r="I758" s="197"/>
      <c r="J758" s="197"/>
      <c r="K758" s="197"/>
    </row>
    <row r="759" spans="1:11">
      <c r="A759" s="195"/>
      <c r="B759" s="195"/>
      <c r="C759" s="194"/>
      <c r="G759" s="197"/>
      <c r="H759" s="197"/>
      <c r="I759" s="197"/>
      <c r="J759" s="197"/>
      <c r="K759" s="197"/>
    </row>
    <row r="760" spans="1:11">
      <c r="A760" s="195"/>
      <c r="B760" s="195"/>
      <c r="C760" s="194"/>
      <c r="G760" s="197"/>
      <c r="H760" s="197"/>
      <c r="I760" s="197"/>
      <c r="J760" s="197"/>
      <c r="K760" s="197"/>
    </row>
    <row r="761" spans="1:11">
      <c r="A761" s="195"/>
      <c r="B761" s="195"/>
      <c r="C761" s="194"/>
      <c r="G761" s="197"/>
      <c r="H761" s="197"/>
      <c r="I761" s="197"/>
      <c r="J761" s="197"/>
      <c r="K761" s="197"/>
    </row>
    <row r="762" spans="1:11">
      <c r="A762" s="195"/>
      <c r="B762" s="195"/>
      <c r="C762" s="194"/>
      <c r="G762" s="197"/>
      <c r="H762" s="197"/>
      <c r="I762" s="197"/>
      <c r="J762" s="197"/>
      <c r="K762" s="197"/>
    </row>
    <row r="763" spans="1:11">
      <c r="A763" s="195"/>
      <c r="B763" s="195"/>
      <c r="C763" s="194"/>
      <c r="G763" s="197"/>
      <c r="H763" s="197"/>
      <c r="I763" s="197"/>
      <c r="J763" s="197"/>
      <c r="K763" s="197"/>
    </row>
    <row r="764" spans="1:11">
      <c r="A764" s="195"/>
      <c r="B764" s="195"/>
      <c r="C764" s="194"/>
      <c r="G764" s="197"/>
      <c r="H764" s="197"/>
      <c r="I764" s="197"/>
      <c r="J764" s="197"/>
      <c r="K764" s="197"/>
    </row>
    <row r="765" spans="1:11">
      <c r="A765" s="195"/>
      <c r="B765" s="195"/>
      <c r="C765" s="194"/>
      <c r="G765" s="197"/>
      <c r="H765" s="197"/>
      <c r="I765" s="197"/>
      <c r="J765" s="197"/>
      <c r="K765" s="197"/>
    </row>
    <row r="766" spans="1:11">
      <c r="A766" s="195"/>
      <c r="B766" s="195"/>
      <c r="C766" s="194"/>
      <c r="G766" s="197"/>
      <c r="H766" s="197"/>
      <c r="I766" s="197"/>
      <c r="J766" s="197"/>
      <c r="K766" s="197"/>
    </row>
    <row r="767" spans="1:11">
      <c r="A767" s="195"/>
      <c r="B767" s="195"/>
      <c r="C767" s="194"/>
      <c r="G767" s="197"/>
      <c r="H767" s="197"/>
      <c r="I767" s="197"/>
      <c r="J767" s="197"/>
      <c r="K767" s="197"/>
    </row>
    <row r="768" spans="1:11">
      <c r="A768" s="195"/>
      <c r="B768" s="195"/>
      <c r="C768" s="194"/>
      <c r="G768" s="197"/>
      <c r="H768" s="197"/>
      <c r="I768" s="197"/>
      <c r="J768" s="197"/>
      <c r="K768" s="197"/>
    </row>
    <row r="769" spans="1:11">
      <c r="A769" s="195"/>
      <c r="B769" s="195"/>
      <c r="C769" s="194"/>
      <c r="G769" s="197"/>
      <c r="H769" s="197"/>
      <c r="I769" s="197"/>
      <c r="J769" s="197"/>
      <c r="K769" s="197"/>
    </row>
    <row r="770" spans="1:11">
      <c r="A770" s="195"/>
      <c r="B770" s="195"/>
      <c r="C770" s="194"/>
      <c r="G770" s="197"/>
      <c r="H770" s="197"/>
      <c r="I770" s="197"/>
      <c r="J770" s="197"/>
      <c r="K770" s="197"/>
    </row>
    <row r="771" spans="1:11">
      <c r="A771" s="195"/>
      <c r="B771" s="195"/>
      <c r="C771" s="194"/>
      <c r="G771" s="197"/>
      <c r="H771" s="197"/>
      <c r="I771" s="197"/>
      <c r="J771" s="197"/>
      <c r="K771" s="197"/>
    </row>
    <row r="772" spans="1:11">
      <c r="A772" s="195"/>
      <c r="B772" s="195"/>
      <c r="C772" s="194"/>
      <c r="G772" s="197"/>
      <c r="H772" s="197"/>
      <c r="I772" s="197"/>
      <c r="J772" s="197"/>
      <c r="K772" s="197"/>
    </row>
    <row r="773" spans="1:11">
      <c r="A773" s="195"/>
      <c r="B773" s="195"/>
      <c r="C773" s="194"/>
      <c r="G773" s="197"/>
      <c r="H773" s="197"/>
      <c r="I773" s="197"/>
      <c r="J773" s="197"/>
      <c r="K773" s="197"/>
    </row>
    <row r="774" spans="1:11">
      <c r="A774" s="195"/>
      <c r="B774" s="195"/>
      <c r="C774" s="194"/>
      <c r="G774" s="197"/>
      <c r="H774" s="197"/>
      <c r="I774" s="197"/>
      <c r="J774" s="197"/>
      <c r="K774" s="197"/>
    </row>
    <row r="775" spans="1:11">
      <c r="A775" s="195"/>
      <c r="B775" s="195"/>
      <c r="C775" s="194"/>
      <c r="G775" s="197"/>
      <c r="H775" s="197"/>
      <c r="I775" s="197"/>
      <c r="J775" s="197"/>
      <c r="K775" s="197"/>
    </row>
    <row r="776" spans="1:11">
      <c r="A776" s="195"/>
      <c r="B776" s="195"/>
      <c r="C776" s="194"/>
      <c r="G776" s="197"/>
      <c r="H776" s="197"/>
      <c r="I776" s="197"/>
      <c r="J776" s="197"/>
      <c r="K776" s="197"/>
    </row>
    <row r="777" spans="1:11">
      <c r="A777" s="195"/>
      <c r="B777" s="195"/>
      <c r="C777" s="194"/>
      <c r="G777" s="197"/>
      <c r="H777" s="197"/>
      <c r="I777" s="197"/>
      <c r="J777" s="197"/>
      <c r="K777" s="197"/>
    </row>
    <row r="778" spans="1:11">
      <c r="A778" s="195"/>
      <c r="B778" s="195"/>
      <c r="C778" s="194"/>
      <c r="G778" s="197"/>
      <c r="H778" s="197"/>
      <c r="I778" s="197"/>
      <c r="J778" s="197"/>
      <c r="K778" s="197"/>
    </row>
    <row r="779" spans="1:11">
      <c r="A779" s="195"/>
      <c r="B779" s="195"/>
      <c r="C779" s="194"/>
      <c r="G779" s="197"/>
      <c r="H779" s="197"/>
      <c r="I779" s="197"/>
      <c r="J779" s="197"/>
      <c r="K779" s="197"/>
    </row>
    <row r="780" spans="1:11">
      <c r="A780" s="195"/>
      <c r="B780" s="195"/>
      <c r="C780" s="194"/>
      <c r="G780" s="197"/>
      <c r="H780" s="197"/>
      <c r="I780" s="197"/>
      <c r="J780" s="197"/>
      <c r="K780" s="197"/>
    </row>
    <row r="781" spans="1:11">
      <c r="A781" s="195"/>
      <c r="B781" s="195"/>
      <c r="C781" s="194"/>
      <c r="G781" s="197"/>
      <c r="H781" s="197"/>
      <c r="I781" s="197"/>
      <c r="J781" s="197"/>
      <c r="K781" s="197"/>
    </row>
    <row r="782" spans="1:11">
      <c r="A782" s="195"/>
      <c r="B782" s="195"/>
      <c r="C782" s="194"/>
      <c r="G782" s="197"/>
      <c r="H782" s="197"/>
      <c r="I782" s="197"/>
      <c r="J782" s="197"/>
      <c r="K782" s="197"/>
    </row>
    <row r="783" spans="1:11">
      <c r="A783" s="195"/>
      <c r="B783" s="195"/>
      <c r="C783" s="194"/>
      <c r="G783" s="197"/>
      <c r="H783" s="197"/>
      <c r="I783" s="197"/>
      <c r="J783" s="197"/>
      <c r="K783" s="197"/>
    </row>
    <row r="784" spans="1:11">
      <c r="A784" s="195"/>
      <c r="B784" s="195"/>
      <c r="C784" s="194"/>
      <c r="G784" s="197"/>
      <c r="H784" s="197"/>
      <c r="I784" s="197"/>
      <c r="J784" s="197"/>
      <c r="K784" s="197"/>
    </row>
    <row r="785" spans="1:11">
      <c r="A785" s="195"/>
      <c r="B785" s="195"/>
      <c r="C785" s="194"/>
      <c r="G785" s="197"/>
      <c r="H785" s="197"/>
      <c r="I785" s="197"/>
      <c r="J785" s="197"/>
      <c r="K785" s="197"/>
    </row>
    <row r="786" spans="1:11">
      <c r="A786" s="195"/>
      <c r="B786" s="195"/>
      <c r="C786" s="194"/>
      <c r="G786" s="197"/>
      <c r="H786" s="197"/>
      <c r="I786" s="197"/>
      <c r="J786" s="197"/>
      <c r="K786" s="197"/>
    </row>
  </sheetData>
  <autoFilter ref="B4:K4">
    <sortState ref="B5:K32">
      <sortCondition descending="1" ref="D4"/>
    </sortState>
  </autoFilter>
  <mergeCells count="5">
    <mergeCell ref="J2:K2"/>
    <mergeCell ref="D2:F2"/>
    <mergeCell ref="G2:I2"/>
    <mergeCell ref="A2:C2"/>
    <mergeCell ref="A34:B34"/>
  </mergeCells>
  <pageMargins left="0" right="0" top="0" bottom="0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6"/>
  <sheetViews>
    <sheetView topLeftCell="A10" workbookViewId="0">
      <selection activeCell="D27" sqref="D27"/>
    </sheetView>
  </sheetViews>
  <sheetFormatPr defaultRowHeight="11.25"/>
  <cols>
    <col min="1" max="1" width="3.28515625" style="194" customWidth="1"/>
    <col min="2" max="2" width="40.7109375" style="198" customWidth="1"/>
    <col min="3" max="3" width="16.28515625" style="214" customWidth="1"/>
    <col min="4" max="5" width="11.7109375" style="195" customWidth="1"/>
    <col min="6" max="6" width="9.42578125" style="195" customWidth="1"/>
    <col min="7" max="8" width="11.7109375" style="195" customWidth="1"/>
    <col min="9" max="9" width="9.42578125" style="195" customWidth="1"/>
    <col min="10" max="11" width="10.42578125" style="195" customWidth="1"/>
    <col min="12" max="16384" width="9.140625" style="195"/>
  </cols>
  <sheetData>
    <row r="1" spans="1:11" ht="12" thickBot="1"/>
    <row r="2" spans="1:11" ht="15.75" customHeight="1" thickBot="1">
      <c r="A2" s="396" t="s">
        <v>145</v>
      </c>
      <c r="B2" s="396"/>
      <c r="C2" s="397"/>
      <c r="D2" s="388" t="s">
        <v>134</v>
      </c>
      <c r="E2" s="389"/>
      <c r="F2" s="390"/>
      <c r="G2" s="389" t="s">
        <v>135</v>
      </c>
      <c r="H2" s="389"/>
      <c r="I2" s="390"/>
      <c r="J2" s="388" t="s">
        <v>136</v>
      </c>
      <c r="K2" s="390"/>
    </row>
    <row r="3" spans="1:11" ht="3" customHeight="1" thickBot="1">
      <c r="A3" s="203"/>
      <c r="B3" s="203"/>
      <c r="C3" s="203"/>
      <c r="D3" s="212"/>
      <c r="E3" s="199"/>
      <c r="F3" s="199"/>
      <c r="G3" s="199"/>
      <c r="H3" s="199"/>
      <c r="I3" s="199"/>
      <c r="J3" s="199"/>
      <c r="K3" s="213"/>
    </row>
    <row r="4" spans="1:11" ht="45.75" thickBot="1">
      <c r="A4" s="218" t="s">
        <v>132</v>
      </c>
      <c r="B4" s="227" t="s">
        <v>0</v>
      </c>
      <c r="C4" s="224" t="s">
        <v>143</v>
      </c>
      <c r="D4" s="224" t="s">
        <v>163</v>
      </c>
      <c r="E4" s="224" t="s">
        <v>161</v>
      </c>
      <c r="F4" s="230" t="s">
        <v>146</v>
      </c>
      <c r="G4" s="224" t="s">
        <v>163</v>
      </c>
      <c r="H4" s="224" t="s">
        <v>161</v>
      </c>
      <c r="I4" s="230" t="s">
        <v>146</v>
      </c>
      <c r="J4" s="224" t="s">
        <v>163</v>
      </c>
      <c r="K4" s="224" t="s">
        <v>161</v>
      </c>
    </row>
    <row r="5" spans="1:11" s="196" customFormat="1" ht="15">
      <c r="A5" s="223">
        <v>1</v>
      </c>
      <c r="B5" s="318" t="s">
        <v>10</v>
      </c>
      <c r="C5" s="297">
        <v>36.17</v>
      </c>
      <c r="D5" s="240">
        <v>137884.20000000001</v>
      </c>
      <c r="E5" s="355">
        <v>96586.7</v>
      </c>
      <c r="F5" s="359">
        <f>((D5/E5)-1)*100</f>
        <v>42.756922019284247</v>
      </c>
      <c r="G5" s="240">
        <v>70820.100000000006</v>
      </c>
      <c r="H5" s="355">
        <v>63708.4</v>
      </c>
      <c r="I5" s="275">
        <f>((G5/H5)-1)*100</f>
        <v>11.162892177483673</v>
      </c>
      <c r="J5" s="276">
        <f>(G5/D5)*100</f>
        <v>51.362012471334637</v>
      </c>
      <c r="K5" s="276">
        <f>(H5/E5)*100</f>
        <v>65.959806060254678</v>
      </c>
    </row>
    <row r="6" spans="1:11" ht="15">
      <c r="A6" s="217">
        <f>+A5+1</f>
        <v>2</v>
      </c>
      <c r="B6" s="319" t="s">
        <v>155</v>
      </c>
      <c r="C6" s="298">
        <v>99.67</v>
      </c>
      <c r="D6" s="241">
        <v>99735.3</v>
      </c>
      <c r="E6" s="356">
        <v>191633.1</v>
      </c>
      <c r="F6" s="360">
        <f>((D6/E6)-1)*100</f>
        <v>-47.955076654294061</v>
      </c>
      <c r="G6" s="241">
        <v>72236.600000000006</v>
      </c>
      <c r="H6" s="356">
        <v>106272.5</v>
      </c>
      <c r="I6" s="278">
        <f>((G6/H6)-1)*100</f>
        <v>-32.027006045778542</v>
      </c>
      <c r="J6" s="279">
        <f>(G6/D6)*100</f>
        <v>72.428317757103059</v>
      </c>
      <c r="K6" s="279">
        <f>(H6/E6)*100</f>
        <v>55.456233813469588</v>
      </c>
    </row>
    <row r="7" spans="1:11" ht="15">
      <c r="A7" s="217">
        <f t="shared" ref="A7:A32" si="0">+A6+1</f>
        <v>3</v>
      </c>
      <c r="B7" s="319" t="s">
        <v>11</v>
      </c>
      <c r="C7" s="298">
        <v>16.05</v>
      </c>
      <c r="D7" s="241">
        <v>89250.6</v>
      </c>
      <c r="E7" s="356">
        <v>62025.3</v>
      </c>
      <c r="F7" s="360">
        <f>((D7/E7)-1)*100</f>
        <v>43.893862665718665</v>
      </c>
      <c r="G7" s="241">
        <v>63160.5</v>
      </c>
      <c r="H7" s="356">
        <v>44376.9</v>
      </c>
      <c r="I7" s="278">
        <f>((G7/H7)-1)*100</f>
        <v>42.327427107346381</v>
      </c>
      <c r="J7" s="279">
        <f>(G7/D7)*100</f>
        <v>70.767591478376616</v>
      </c>
      <c r="K7" s="279">
        <f>(H7/E7)*100</f>
        <v>71.546449593956012</v>
      </c>
    </row>
    <row r="8" spans="1:11" ht="15">
      <c r="A8" s="217">
        <f t="shared" si="0"/>
        <v>4</v>
      </c>
      <c r="B8" s="319" t="s">
        <v>159</v>
      </c>
      <c r="C8" s="298">
        <v>13.09</v>
      </c>
      <c r="D8" s="241">
        <v>45144.9</v>
      </c>
      <c r="E8" s="356">
        <v>7983</v>
      </c>
      <c r="F8" s="360">
        <f>((D8/E8)-1)*100</f>
        <v>465.51296505073287</v>
      </c>
      <c r="G8" s="241">
        <v>21282.9</v>
      </c>
      <c r="H8" s="356">
        <v>20398.599999999999</v>
      </c>
      <c r="I8" s="278">
        <f>((G8/H8)-1)*100</f>
        <v>4.3351014285294198</v>
      </c>
      <c r="J8" s="279">
        <f>(G8/D8)*100</f>
        <v>47.143531162988509</v>
      </c>
      <c r="K8" s="279">
        <f>(H8/E8)*100</f>
        <v>255.5254916697983</v>
      </c>
    </row>
    <row r="9" spans="1:11" ht="15">
      <c r="A9" s="217">
        <f t="shared" si="0"/>
        <v>5</v>
      </c>
      <c r="B9" s="367" t="s">
        <v>21</v>
      </c>
      <c r="C9" s="298">
        <v>32.14</v>
      </c>
      <c r="D9" s="241">
        <v>33096.699999999997</v>
      </c>
      <c r="E9" s="356">
        <v>20665.5</v>
      </c>
      <c r="F9" s="360">
        <f>((D9/E9)-1)*100</f>
        <v>60.154363552781184</v>
      </c>
      <c r="G9" s="241">
        <v>20258.3</v>
      </c>
      <c r="H9" s="356">
        <v>13237.3</v>
      </c>
      <c r="I9" s="360">
        <f>((G9/H9)-1)*100</f>
        <v>53.039517122071736</v>
      </c>
      <c r="J9" s="279">
        <f>(G9/D9)*100</f>
        <v>61.209425713137563</v>
      </c>
      <c r="K9" s="279">
        <f>(H9/E9)*100</f>
        <v>64.055067624785266</v>
      </c>
    </row>
    <row r="10" spans="1:11" ht="15" customHeight="1">
      <c r="A10" s="217">
        <f t="shared" si="0"/>
        <v>6</v>
      </c>
      <c r="B10" s="319" t="s">
        <v>26</v>
      </c>
      <c r="C10" s="298">
        <v>14.05</v>
      </c>
      <c r="D10" s="241">
        <v>27809.5</v>
      </c>
      <c r="E10" s="356">
        <v>30556.9</v>
      </c>
      <c r="F10" s="360">
        <f>((D10/E10)-1)*100</f>
        <v>-8.9910953008976779</v>
      </c>
      <c r="G10" s="241">
        <v>25320.9</v>
      </c>
      <c r="H10" s="356">
        <v>20633.7</v>
      </c>
      <c r="I10" s="278">
        <f>((G10/H10)-1)*100</f>
        <v>22.71623606042543</v>
      </c>
      <c r="J10" s="279">
        <f>(G10/D10)*100</f>
        <v>91.051259461694741</v>
      </c>
      <c r="K10" s="279">
        <f>(H10/E10)*100</f>
        <v>67.525501605202095</v>
      </c>
    </row>
    <row r="11" spans="1:11" ht="15" customHeight="1">
      <c r="A11" s="217">
        <f t="shared" si="0"/>
        <v>7</v>
      </c>
      <c r="B11" s="343" t="s">
        <v>150</v>
      </c>
      <c r="C11" s="298">
        <v>8.83</v>
      </c>
      <c r="D11" s="241">
        <v>25553.5</v>
      </c>
      <c r="E11" s="356">
        <v>22783.599999999999</v>
      </c>
      <c r="F11" s="360">
        <f>((D11/E11)-1)*100</f>
        <v>12.157429027897271</v>
      </c>
      <c r="G11" s="241">
        <v>14631.2</v>
      </c>
      <c r="H11" s="356">
        <v>13668.7</v>
      </c>
      <c r="I11" s="360">
        <f>((G11/H11)-1)*100</f>
        <v>7.0416352688990269</v>
      </c>
      <c r="J11" s="279">
        <f>(G11/D11)*100</f>
        <v>57.257127203709871</v>
      </c>
      <c r="K11" s="279">
        <f>(H11/E11)*100</f>
        <v>59.993591881879958</v>
      </c>
    </row>
    <row r="12" spans="1:11" ht="15">
      <c r="A12" s="217">
        <f t="shared" si="0"/>
        <v>8</v>
      </c>
      <c r="B12" s="343" t="s">
        <v>152</v>
      </c>
      <c r="C12" s="298">
        <v>6.5</v>
      </c>
      <c r="D12" s="241">
        <v>22552.1</v>
      </c>
      <c r="E12" s="356">
        <v>12450</v>
      </c>
      <c r="F12" s="360">
        <f>((D12/E12)-1)*100</f>
        <v>81.141365461847386</v>
      </c>
      <c r="G12" s="241">
        <v>12215</v>
      </c>
      <c r="H12" s="356">
        <v>20395.599999999999</v>
      </c>
      <c r="I12" s="278">
        <f>((G12/H12)-1)*100</f>
        <v>-40.109631489144718</v>
      </c>
      <c r="J12" s="279">
        <f>(G12/D12)*100</f>
        <v>54.163470364178949</v>
      </c>
      <c r="K12" s="279">
        <f>(H12/E12)*100</f>
        <v>163.82008032128513</v>
      </c>
    </row>
    <row r="13" spans="1:11" ht="15">
      <c r="A13" s="217">
        <f t="shared" si="0"/>
        <v>9</v>
      </c>
      <c r="B13" s="343" t="s">
        <v>15</v>
      </c>
      <c r="C13" s="298">
        <v>13.52</v>
      </c>
      <c r="D13" s="241">
        <v>12083.2</v>
      </c>
      <c r="E13" s="356">
        <v>12151.6</v>
      </c>
      <c r="F13" s="360">
        <f>((D13/E13)-1)*100</f>
        <v>-0.56288883768392806</v>
      </c>
      <c r="G13" s="241">
        <v>3412.9</v>
      </c>
      <c r="H13" s="356">
        <v>20396.599999999999</v>
      </c>
      <c r="I13" s="360">
        <f>((G13/H13)-1)*100</f>
        <v>-83.267309257425254</v>
      </c>
      <c r="J13" s="279">
        <f>(G13/D13)*100</f>
        <v>28.24500132415254</v>
      </c>
      <c r="K13" s="279">
        <f>(H13/E13)*100</f>
        <v>167.85114717403468</v>
      </c>
    </row>
    <row r="14" spans="1:11" ht="15">
      <c r="A14" s="217">
        <f t="shared" si="0"/>
        <v>10</v>
      </c>
      <c r="B14" s="319" t="s">
        <v>7</v>
      </c>
      <c r="C14" s="298">
        <v>3.06</v>
      </c>
      <c r="D14" s="241">
        <v>10555.5</v>
      </c>
      <c r="E14" s="356">
        <v>14864.6</v>
      </c>
      <c r="F14" s="360">
        <f>((D14/E14)-1)*100</f>
        <v>-28.989007440496216</v>
      </c>
      <c r="G14" s="241">
        <v>8644.2999999999993</v>
      </c>
      <c r="H14" s="356">
        <v>20394.599999999999</v>
      </c>
      <c r="I14" s="278">
        <f>((G14/H14)-1)*100</f>
        <v>-57.614760770007756</v>
      </c>
      <c r="J14" s="279">
        <f>(G14/D14)*100</f>
        <v>81.89379944104968</v>
      </c>
      <c r="K14" s="279">
        <f>(H14/E14)*100</f>
        <v>137.20248106238984</v>
      </c>
    </row>
    <row r="15" spans="1:11" ht="15">
      <c r="A15" s="217">
        <f t="shared" si="0"/>
        <v>11</v>
      </c>
      <c r="B15" s="319" t="s">
        <v>24</v>
      </c>
      <c r="C15" s="298">
        <v>29.83</v>
      </c>
      <c r="D15" s="241">
        <v>9584.1</v>
      </c>
      <c r="E15" s="356">
        <v>277.8</v>
      </c>
      <c r="F15" s="360">
        <f>((D15/E15)-1)*100</f>
        <v>3350</v>
      </c>
      <c r="G15" s="241">
        <v>1747.7</v>
      </c>
      <c r="H15" s="356">
        <v>212.2</v>
      </c>
      <c r="I15" s="278">
        <f>((G15/H15)-1)*100</f>
        <v>723.60980207351554</v>
      </c>
      <c r="J15" s="279">
        <f>(G15/D15)*100</f>
        <v>18.235410732358805</v>
      </c>
      <c r="K15" s="279">
        <f>(H15/E15)*100</f>
        <v>76.385889128869692</v>
      </c>
    </row>
    <row r="16" spans="1:11" ht="15">
      <c r="A16" s="217">
        <f t="shared" si="0"/>
        <v>12</v>
      </c>
      <c r="B16" s="367" t="s">
        <v>12</v>
      </c>
      <c r="C16" s="298">
        <v>17.34</v>
      </c>
      <c r="D16" s="241">
        <v>5085.7</v>
      </c>
      <c r="E16" s="356" t="s">
        <v>171</v>
      </c>
      <c r="F16" s="360" t="s">
        <v>171</v>
      </c>
      <c r="G16" s="241">
        <v>3870.6</v>
      </c>
      <c r="H16" s="356" t="s">
        <v>171</v>
      </c>
      <c r="I16" s="360" t="s">
        <v>171</v>
      </c>
      <c r="J16" s="279">
        <f>(G16/D16)*100</f>
        <v>76.107517155947065</v>
      </c>
      <c r="K16" s="279" t="s">
        <v>171</v>
      </c>
    </row>
    <row r="17" spans="1:11" ht="15">
      <c r="A17" s="217">
        <f t="shared" si="0"/>
        <v>13</v>
      </c>
      <c r="B17" s="319" t="s">
        <v>20</v>
      </c>
      <c r="C17" s="298">
        <v>5.7</v>
      </c>
      <c r="D17" s="241">
        <v>4852.2</v>
      </c>
      <c r="E17" s="356">
        <v>3599.1</v>
      </c>
      <c r="F17" s="360">
        <f>((D17/E17)-1)*100</f>
        <v>34.817037592731516</v>
      </c>
      <c r="G17" s="241">
        <v>1073.3</v>
      </c>
      <c r="H17" s="356">
        <v>900.4</v>
      </c>
      <c r="I17" s="278">
        <f>((G17/H17)-1)*100</f>
        <v>19.202576632607737</v>
      </c>
      <c r="J17" s="279">
        <f>(G17/D17)*100</f>
        <v>22.11986315485759</v>
      </c>
      <c r="K17" s="279">
        <v>0</v>
      </c>
    </row>
    <row r="18" spans="1:11" ht="15">
      <c r="A18" s="217">
        <f t="shared" si="0"/>
        <v>14</v>
      </c>
      <c r="B18" s="367" t="s">
        <v>170</v>
      </c>
      <c r="C18" s="298">
        <v>22.01</v>
      </c>
      <c r="D18" s="241">
        <v>4081.8</v>
      </c>
      <c r="E18" s="356" t="s">
        <v>171</v>
      </c>
      <c r="F18" s="360" t="s">
        <v>171</v>
      </c>
      <c r="G18" s="241">
        <v>2972</v>
      </c>
      <c r="H18" s="356" t="s">
        <v>171</v>
      </c>
      <c r="I18" s="360" t="s">
        <v>171</v>
      </c>
      <c r="J18" s="279">
        <f>(G18/D18)*100</f>
        <v>72.811014748395309</v>
      </c>
      <c r="K18" s="279" t="s">
        <v>171</v>
      </c>
    </row>
    <row r="19" spans="1:11" ht="15">
      <c r="A19" s="217">
        <f t="shared" si="0"/>
        <v>15</v>
      </c>
      <c r="B19" s="319" t="s">
        <v>158</v>
      </c>
      <c r="C19" s="298">
        <v>14.83</v>
      </c>
      <c r="D19" s="241">
        <v>3952.7</v>
      </c>
      <c r="E19" s="356">
        <v>3046</v>
      </c>
      <c r="F19" s="360">
        <f>((D19/E19)-1)*100</f>
        <v>29.766907419566646</v>
      </c>
      <c r="G19" s="241">
        <v>2801.7</v>
      </c>
      <c r="H19" s="356">
        <v>2170.3000000000002</v>
      </c>
      <c r="I19" s="278">
        <f>((G19/H19)-1)*100</f>
        <v>29.09275215408007</v>
      </c>
      <c r="J19" s="279">
        <f>(G19/D19)*100</f>
        <v>70.880663850026565</v>
      </c>
      <c r="K19" s="279">
        <f>(H19/E19)*100</f>
        <v>71.250820748522656</v>
      </c>
    </row>
    <row r="20" spans="1:11" ht="15">
      <c r="A20" s="217">
        <f t="shared" si="0"/>
        <v>16</v>
      </c>
      <c r="B20" s="319" t="s">
        <v>156</v>
      </c>
      <c r="C20" s="298">
        <v>66.5</v>
      </c>
      <c r="D20" s="241">
        <v>2344.1999999999998</v>
      </c>
      <c r="E20" s="356">
        <v>2145.3000000000002</v>
      </c>
      <c r="F20" s="360">
        <f>((D20/E20)-1)*100</f>
        <v>9.2714305691511392</v>
      </c>
      <c r="G20" s="241">
        <v>1170.9000000000001</v>
      </c>
      <c r="H20" s="356">
        <v>1573.3</v>
      </c>
      <c r="I20" s="278">
        <f>((G20/H20)-1)*100</f>
        <v>-25.576813068073466</v>
      </c>
      <c r="J20" s="279">
        <f>(G20/D20)*100</f>
        <v>49.948809828512935</v>
      </c>
      <c r="K20" s="279">
        <f>(H20/E20)*100</f>
        <v>73.337062415512975</v>
      </c>
    </row>
    <row r="21" spans="1:11" ht="15">
      <c r="A21" s="217">
        <f t="shared" si="0"/>
        <v>17</v>
      </c>
      <c r="B21" s="319" t="s">
        <v>166</v>
      </c>
      <c r="C21" s="298">
        <v>0.76</v>
      </c>
      <c r="D21" s="241">
        <v>572.70000000000005</v>
      </c>
      <c r="E21" s="356" t="s">
        <v>171</v>
      </c>
      <c r="F21" s="360" t="s">
        <v>171</v>
      </c>
      <c r="G21" s="241">
        <v>338.6</v>
      </c>
      <c r="H21" s="356" t="s">
        <v>171</v>
      </c>
      <c r="I21" s="278" t="s">
        <v>171</v>
      </c>
      <c r="J21" s="279">
        <f>(G21/D21)*100</f>
        <v>59.123450323031257</v>
      </c>
      <c r="K21" s="279" t="s">
        <v>171</v>
      </c>
    </row>
    <row r="22" spans="1:11" ht="15">
      <c r="A22" s="217">
        <f t="shared" si="0"/>
        <v>18</v>
      </c>
      <c r="B22" s="367" t="s">
        <v>27</v>
      </c>
      <c r="C22" s="298">
        <v>0.51</v>
      </c>
      <c r="D22" s="241">
        <v>422.2</v>
      </c>
      <c r="E22" s="356">
        <v>3676.5</v>
      </c>
      <c r="F22" s="360">
        <f>((D22/E22)-1)*100</f>
        <v>-88.516251869985041</v>
      </c>
      <c r="G22" s="241">
        <v>983.6</v>
      </c>
      <c r="H22" s="356">
        <v>2413.1999999999998</v>
      </c>
      <c r="I22" s="360">
        <f>((G22/H22)-1)*100</f>
        <v>-59.240842035471573</v>
      </c>
      <c r="J22" s="279">
        <f>(G22/D22)*100</f>
        <v>232.97015632401704</v>
      </c>
      <c r="K22" s="279">
        <f>(H22/E22)*100</f>
        <v>65.63851489188086</v>
      </c>
    </row>
    <row r="23" spans="1:11" ht="15">
      <c r="A23" s="217">
        <f t="shared" si="0"/>
        <v>19</v>
      </c>
      <c r="B23" s="319" t="s">
        <v>167</v>
      </c>
      <c r="C23" s="298">
        <v>1.34</v>
      </c>
      <c r="D23" s="241">
        <v>370.4</v>
      </c>
      <c r="E23" s="356">
        <v>1639.6</v>
      </c>
      <c r="F23" s="360">
        <f>((D23/E23)-1)*100</f>
        <v>-77.409124176628438</v>
      </c>
      <c r="G23" s="241">
        <v>126.6</v>
      </c>
      <c r="H23" s="356">
        <v>1318.6</v>
      </c>
      <c r="I23" s="278">
        <f>((G23/H23)-1)*100</f>
        <v>-90.398907932655845</v>
      </c>
      <c r="J23" s="279">
        <f>(G23/D23)*100</f>
        <v>34.179265658747298</v>
      </c>
      <c r="K23" s="279">
        <f>(H23/E23)*100</f>
        <v>80.422054159551109</v>
      </c>
    </row>
    <row r="24" spans="1:11" ht="17.25" customHeight="1">
      <c r="A24" s="217">
        <f t="shared" si="0"/>
        <v>20</v>
      </c>
      <c r="B24" s="319" t="s">
        <v>154</v>
      </c>
      <c r="C24" s="298">
        <v>0.45</v>
      </c>
      <c r="D24" s="241">
        <v>148.19999999999999</v>
      </c>
      <c r="E24" s="356">
        <v>205.4</v>
      </c>
      <c r="F24" s="360">
        <f>((D24/E24)-1)*100</f>
        <v>-27.848101265822788</v>
      </c>
      <c r="G24" s="241">
        <v>5.0999999999999996</v>
      </c>
      <c r="H24" s="356">
        <v>7.4</v>
      </c>
      <c r="I24" s="278">
        <f>((G24/H24)-1)*100</f>
        <v>-31.081081081081084</v>
      </c>
      <c r="J24" s="279">
        <f>(G24/D24)*100</f>
        <v>3.4412955465587043</v>
      </c>
      <c r="K24" s="279">
        <f>(H24/E24)*100</f>
        <v>3.6027263875365145</v>
      </c>
    </row>
    <row r="25" spans="1:11" ht="15">
      <c r="A25" s="217">
        <f t="shared" si="0"/>
        <v>21</v>
      </c>
      <c r="B25" s="319" t="s">
        <v>19</v>
      </c>
      <c r="C25" s="298">
        <f>+D25/'Платежі за видами'!C11*100</f>
        <v>3.3258116518877785E-2</v>
      </c>
      <c r="D25" s="241">
        <v>96.2</v>
      </c>
      <c r="E25" s="356" t="s">
        <v>171</v>
      </c>
      <c r="F25" s="360" t="s">
        <v>171</v>
      </c>
      <c r="G25" s="241">
        <v>29.8</v>
      </c>
      <c r="H25" s="356" t="s">
        <v>171</v>
      </c>
      <c r="I25" s="278" t="s">
        <v>171</v>
      </c>
      <c r="J25" s="279">
        <f>(G25/D25)*100</f>
        <v>30.97713097713098</v>
      </c>
      <c r="K25" s="279" t="s">
        <v>171</v>
      </c>
    </row>
    <row r="26" spans="1:11" ht="15">
      <c r="A26" s="217">
        <f t="shared" si="0"/>
        <v>22</v>
      </c>
      <c r="B26" s="319" t="s">
        <v>169</v>
      </c>
      <c r="C26" s="298">
        <v>0.32</v>
      </c>
      <c r="D26" s="241">
        <v>15.1</v>
      </c>
      <c r="E26" s="356" t="s">
        <v>171</v>
      </c>
      <c r="F26" s="360" t="s">
        <v>171</v>
      </c>
      <c r="G26" s="241">
        <v>0</v>
      </c>
      <c r="H26" s="356" t="s">
        <v>171</v>
      </c>
      <c r="I26" s="278" t="s">
        <v>171</v>
      </c>
      <c r="J26" s="279">
        <f>(G26/D26)*100</f>
        <v>0</v>
      </c>
      <c r="K26" s="279" t="s">
        <v>171</v>
      </c>
    </row>
    <row r="27" spans="1:11" ht="15" customHeight="1">
      <c r="A27" s="217">
        <f t="shared" si="0"/>
        <v>23</v>
      </c>
      <c r="B27" s="319" t="s">
        <v>32</v>
      </c>
      <c r="C27" s="298">
        <v>0.03</v>
      </c>
      <c r="D27" s="241">
        <v>2.4</v>
      </c>
      <c r="E27" s="356">
        <v>1.5</v>
      </c>
      <c r="F27" s="360">
        <f>((D27/E27)-1)*100</f>
        <v>59.999999999999986</v>
      </c>
      <c r="G27" s="241">
        <v>261.39999999999998</v>
      </c>
      <c r="H27" s="356">
        <v>46.4</v>
      </c>
      <c r="I27" s="278">
        <f>((G27/H27)-1)*100</f>
        <v>463.36206896551715</v>
      </c>
      <c r="J27" s="279">
        <f>(G27/D27)*100</f>
        <v>10891.666666666666</v>
      </c>
      <c r="K27" s="279">
        <f>(H27/E27)*100</f>
        <v>3093.3333333333335</v>
      </c>
    </row>
    <row r="28" spans="1:11" ht="15">
      <c r="A28" s="217">
        <f t="shared" si="0"/>
        <v>24</v>
      </c>
      <c r="B28" s="319" t="s">
        <v>36</v>
      </c>
      <c r="C28" s="298">
        <v>0</v>
      </c>
      <c r="D28" s="241">
        <v>0</v>
      </c>
      <c r="E28" s="356" t="s">
        <v>171</v>
      </c>
      <c r="F28" s="360" t="s">
        <v>171</v>
      </c>
      <c r="G28" s="241">
        <v>0</v>
      </c>
      <c r="H28" s="356" t="s">
        <v>171</v>
      </c>
      <c r="I28" s="278" t="s">
        <v>171</v>
      </c>
      <c r="J28" s="279">
        <v>0</v>
      </c>
      <c r="K28" s="279" t="s">
        <v>171</v>
      </c>
    </row>
    <row r="29" spans="1:11" ht="15">
      <c r="A29" s="217">
        <f t="shared" si="0"/>
        <v>25</v>
      </c>
      <c r="B29" s="367" t="s">
        <v>153</v>
      </c>
      <c r="C29" s="298">
        <v>0</v>
      </c>
      <c r="D29" s="241">
        <v>0</v>
      </c>
      <c r="E29" s="356">
        <v>0</v>
      </c>
      <c r="F29" s="360">
        <v>0</v>
      </c>
      <c r="G29" s="241">
        <v>0</v>
      </c>
      <c r="H29" s="356">
        <v>0</v>
      </c>
      <c r="I29" s="360">
        <v>0</v>
      </c>
      <c r="J29" s="279">
        <v>0</v>
      </c>
      <c r="K29" s="279">
        <v>0</v>
      </c>
    </row>
    <row r="30" spans="1:11" ht="15">
      <c r="A30" s="217">
        <f t="shared" si="0"/>
        <v>26</v>
      </c>
      <c r="B30" s="319" t="s">
        <v>172</v>
      </c>
      <c r="C30" s="298">
        <v>0</v>
      </c>
      <c r="D30" s="241">
        <v>0</v>
      </c>
      <c r="E30" s="356" t="s">
        <v>171</v>
      </c>
      <c r="F30" s="360" t="s">
        <v>171</v>
      </c>
      <c r="G30" s="241">
        <v>0</v>
      </c>
      <c r="H30" s="356" t="s">
        <v>171</v>
      </c>
      <c r="I30" s="278" t="s">
        <v>171</v>
      </c>
      <c r="J30" s="279">
        <v>0</v>
      </c>
      <c r="K30" s="279" t="s">
        <v>171</v>
      </c>
    </row>
    <row r="31" spans="1:11" ht="15">
      <c r="A31" s="217">
        <f t="shared" si="0"/>
        <v>27</v>
      </c>
      <c r="B31" s="321" t="s">
        <v>168</v>
      </c>
      <c r="C31" s="298">
        <v>0</v>
      </c>
      <c r="D31" s="364">
        <v>0</v>
      </c>
      <c r="E31" s="362" t="s">
        <v>171</v>
      </c>
      <c r="F31" s="363" t="s">
        <v>171</v>
      </c>
      <c r="G31" s="364">
        <v>0</v>
      </c>
      <c r="H31" s="362" t="s">
        <v>171</v>
      </c>
      <c r="I31" s="365" t="s">
        <v>171</v>
      </c>
      <c r="J31" s="279">
        <v>0</v>
      </c>
      <c r="K31" s="279" t="s">
        <v>171</v>
      </c>
    </row>
    <row r="32" spans="1:11" ht="15.75" thickBot="1">
      <c r="A32" s="217">
        <f t="shared" si="0"/>
        <v>28</v>
      </c>
      <c r="B32" s="368" t="s">
        <v>42</v>
      </c>
      <c r="C32" s="299">
        <v>0</v>
      </c>
      <c r="D32" s="242">
        <v>0</v>
      </c>
      <c r="E32" s="358">
        <v>0</v>
      </c>
      <c r="F32" s="361">
        <v>0</v>
      </c>
      <c r="G32" s="242">
        <v>0</v>
      </c>
      <c r="H32" s="358">
        <v>0</v>
      </c>
      <c r="I32" s="361">
        <v>0</v>
      </c>
      <c r="J32" s="280">
        <v>0</v>
      </c>
      <c r="K32" s="280">
        <v>0</v>
      </c>
    </row>
    <row r="33" spans="1:11" ht="6" customHeight="1" thickBot="1">
      <c r="A33" s="225"/>
      <c r="B33" s="226"/>
      <c r="C33" s="446"/>
      <c r="D33" s="291"/>
      <c r="E33" s="292"/>
      <c r="F33" s="292"/>
      <c r="G33" s="291"/>
      <c r="H33" s="292"/>
      <c r="I33" s="292"/>
      <c r="J33" s="292"/>
      <c r="K33" s="292"/>
    </row>
    <row r="34" spans="1:11" ht="15.75" thickBot="1">
      <c r="A34" s="398" t="s">
        <v>40</v>
      </c>
      <c r="B34" s="408"/>
      <c r="C34" s="447">
        <f>+D34/'Платежі за видами'!C34*100</f>
        <v>14.267210554794996</v>
      </c>
      <c r="D34" s="293">
        <f>SUM(D5:D32)</f>
        <v>535193.39999999979</v>
      </c>
      <c r="E34" s="294">
        <f>SUM(E5:E32)</f>
        <v>486291.49999999988</v>
      </c>
      <c r="F34" s="295">
        <f>((D34/E34)-1)*100</f>
        <v>10.056087758062793</v>
      </c>
      <c r="G34" s="293">
        <f>SUM(G5:G32)</f>
        <v>327363.99999999994</v>
      </c>
      <c r="H34" s="296">
        <f>SUM(H5:H32)</f>
        <v>352124.69999999995</v>
      </c>
      <c r="I34" s="295">
        <f>((G34/H34)-1)*100</f>
        <v>-7.0317986781387454</v>
      </c>
      <c r="J34" s="285">
        <f>(G34/D34)*100</f>
        <v>61.167420973427568</v>
      </c>
      <c r="K34" s="266">
        <f>(H34/E34)*100</f>
        <v>72.410210748080118</v>
      </c>
    </row>
    <row r="35" spans="1:11">
      <c r="A35" s="195"/>
      <c r="B35" s="195"/>
      <c r="C35" s="194"/>
      <c r="D35" s="215"/>
      <c r="E35" s="215"/>
      <c r="F35" s="215"/>
      <c r="G35" s="215"/>
      <c r="H35" s="215"/>
      <c r="I35" s="215"/>
      <c r="J35" s="215"/>
      <c r="K35" s="215"/>
    </row>
    <row r="36" spans="1:11">
      <c r="A36" s="195"/>
      <c r="B36" s="195"/>
      <c r="C36" s="194"/>
      <c r="G36" s="197"/>
      <c r="H36" s="197"/>
      <c r="I36" s="197"/>
      <c r="J36" s="197"/>
      <c r="K36" s="197"/>
    </row>
    <row r="37" spans="1:11">
      <c r="A37" s="195"/>
      <c r="B37" s="195"/>
      <c r="C37" s="194"/>
      <c r="G37" s="197"/>
      <c r="H37" s="197"/>
      <c r="I37" s="197"/>
      <c r="J37" s="197"/>
      <c r="K37" s="197"/>
    </row>
    <row r="38" spans="1:11">
      <c r="A38" s="195"/>
      <c r="B38" s="195"/>
      <c r="C38" s="194"/>
      <c r="E38" s="215"/>
      <c r="G38" s="197"/>
      <c r="H38" s="197"/>
      <c r="I38" s="197"/>
      <c r="J38" s="197"/>
      <c r="K38" s="197"/>
    </row>
    <row r="39" spans="1:11">
      <c r="A39" s="195"/>
      <c r="B39" s="195"/>
      <c r="C39" s="194"/>
      <c r="G39" s="197"/>
      <c r="H39" s="197"/>
      <c r="I39" s="197"/>
      <c r="J39" s="197"/>
      <c r="K39" s="197"/>
    </row>
    <row r="40" spans="1:11">
      <c r="A40" s="195"/>
      <c r="B40" s="195"/>
      <c r="C40" s="194"/>
      <c r="G40" s="197"/>
      <c r="H40" s="197"/>
      <c r="I40" s="197"/>
      <c r="J40" s="197"/>
      <c r="K40" s="197"/>
    </row>
    <row r="41" spans="1:11">
      <c r="A41" s="195"/>
      <c r="B41" s="195"/>
      <c r="C41" s="194"/>
      <c r="G41" s="197"/>
      <c r="H41" s="197"/>
      <c r="I41" s="197"/>
      <c r="J41" s="197"/>
      <c r="K41" s="197"/>
    </row>
    <row r="42" spans="1:11">
      <c r="A42" s="195"/>
      <c r="B42" s="195"/>
      <c r="C42" s="194"/>
      <c r="G42" s="197"/>
      <c r="H42" s="197"/>
      <c r="I42" s="197"/>
      <c r="J42" s="197"/>
      <c r="K42" s="197"/>
    </row>
    <row r="43" spans="1:11">
      <c r="A43" s="195"/>
      <c r="B43" s="195"/>
      <c r="C43" s="194"/>
      <c r="G43" s="197"/>
      <c r="H43" s="197"/>
      <c r="I43" s="197"/>
      <c r="J43" s="197"/>
      <c r="K43" s="197"/>
    </row>
    <row r="44" spans="1:11">
      <c r="A44" s="195"/>
      <c r="B44" s="195"/>
      <c r="C44" s="194"/>
      <c r="G44" s="197"/>
      <c r="H44" s="197"/>
      <c r="I44" s="197"/>
      <c r="J44" s="197"/>
      <c r="K44" s="197"/>
    </row>
    <row r="45" spans="1:11">
      <c r="A45" s="195"/>
      <c r="B45" s="195"/>
      <c r="C45" s="194"/>
      <c r="G45" s="197"/>
      <c r="H45" s="197"/>
      <c r="I45" s="197"/>
      <c r="J45" s="197"/>
      <c r="K45" s="197"/>
    </row>
    <row r="46" spans="1:11">
      <c r="A46" s="195"/>
      <c r="B46" s="195"/>
      <c r="C46" s="194"/>
      <c r="G46" s="197"/>
      <c r="H46" s="197"/>
      <c r="I46" s="197"/>
      <c r="J46" s="197"/>
      <c r="K46" s="197"/>
    </row>
    <row r="47" spans="1:11">
      <c r="A47" s="195"/>
      <c r="B47" s="195"/>
      <c r="C47" s="194"/>
      <c r="G47" s="197"/>
      <c r="H47" s="197"/>
      <c r="I47" s="197"/>
      <c r="J47" s="197"/>
      <c r="K47" s="197"/>
    </row>
    <row r="48" spans="1:11">
      <c r="A48" s="195"/>
      <c r="B48" s="195"/>
      <c r="C48" s="194"/>
      <c r="G48" s="197"/>
      <c r="H48" s="197"/>
      <c r="I48" s="197"/>
      <c r="J48" s="197"/>
      <c r="K48" s="197"/>
    </row>
    <row r="49" spans="1:11">
      <c r="A49" s="195"/>
      <c r="B49" s="195"/>
      <c r="C49" s="194"/>
      <c r="G49" s="197"/>
      <c r="H49" s="197"/>
      <c r="I49" s="197"/>
      <c r="J49" s="197"/>
      <c r="K49" s="197"/>
    </row>
    <row r="50" spans="1:11">
      <c r="A50" s="195"/>
      <c r="B50" s="195"/>
      <c r="C50" s="194"/>
      <c r="G50" s="197"/>
      <c r="H50" s="197"/>
      <c r="I50" s="197"/>
      <c r="J50" s="197"/>
      <c r="K50" s="197"/>
    </row>
    <row r="51" spans="1:11">
      <c r="A51" s="195"/>
      <c r="B51" s="195"/>
      <c r="C51" s="194"/>
      <c r="G51" s="197"/>
      <c r="H51" s="197"/>
      <c r="I51" s="197"/>
      <c r="J51" s="197"/>
      <c r="K51" s="197"/>
    </row>
    <row r="52" spans="1:11">
      <c r="A52" s="195"/>
      <c r="B52" s="195"/>
      <c r="C52" s="194"/>
      <c r="G52" s="197"/>
      <c r="H52" s="197"/>
      <c r="I52" s="197"/>
      <c r="J52" s="197"/>
      <c r="K52" s="197"/>
    </row>
    <row r="53" spans="1:11">
      <c r="A53" s="195"/>
      <c r="B53" s="195"/>
      <c r="C53" s="194"/>
      <c r="G53" s="197"/>
      <c r="H53" s="197"/>
      <c r="I53" s="197"/>
      <c r="J53" s="197"/>
      <c r="K53" s="197"/>
    </row>
    <row r="54" spans="1:11">
      <c r="A54" s="195"/>
      <c r="B54" s="195"/>
      <c r="C54" s="194"/>
      <c r="G54" s="197"/>
      <c r="H54" s="197"/>
      <c r="I54" s="197"/>
      <c r="J54" s="197"/>
      <c r="K54" s="197"/>
    </row>
    <row r="55" spans="1:11">
      <c r="A55" s="195"/>
      <c r="B55" s="195"/>
      <c r="C55" s="194"/>
      <c r="G55" s="197"/>
      <c r="H55" s="197"/>
      <c r="I55" s="197"/>
      <c r="J55" s="197"/>
      <c r="K55" s="197"/>
    </row>
    <row r="56" spans="1:11">
      <c r="A56" s="195"/>
      <c r="B56" s="195"/>
      <c r="C56" s="194"/>
      <c r="G56" s="197"/>
      <c r="H56" s="197"/>
      <c r="I56" s="197"/>
      <c r="J56" s="197"/>
      <c r="K56" s="197"/>
    </row>
    <row r="57" spans="1:11">
      <c r="A57" s="195"/>
      <c r="B57" s="195"/>
      <c r="C57" s="194"/>
      <c r="G57" s="197"/>
      <c r="H57" s="197"/>
      <c r="I57" s="197"/>
      <c r="J57" s="197"/>
      <c r="K57" s="197"/>
    </row>
    <row r="58" spans="1:11">
      <c r="A58" s="195"/>
      <c r="B58" s="195"/>
      <c r="C58" s="194"/>
      <c r="G58" s="197"/>
      <c r="H58" s="197"/>
      <c r="I58" s="197"/>
      <c r="J58" s="197"/>
      <c r="K58" s="197"/>
    </row>
    <row r="59" spans="1:11">
      <c r="A59" s="195"/>
      <c r="B59" s="195"/>
      <c r="C59" s="194"/>
      <c r="G59" s="197"/>
      <c r="H59" s="197"/>
      <c r="I59" s="197"/>
      <c r="J59" s="197"/>
      <c r="K59" s="197"/>
    </row>
    <row r="60" spans="1:11">
      <c r="A60" s="195"/>
      <c r="B60" s="195"/>
      <c r="C60" s="194"/>
      <c r="G60" s="197"/>
      <c r="H60" s="197"/>
      <c r="I60" s="197"/>
      <c r="J60" s="197"/>
      <c r="K60" s="197"/>
    </row>
    <row r="61" spans="1:11">
      <c r="A61" s="195"/>
      <c r="B61" s="195"/>
      <c r="C61" s="194"/>
      <c r="G61" s="197"/>
      <c r="H61" s="197"/>
      <c r="I61" s="197"/>
      <c r="J61" s="197"/>
      <c r="K61" s="197"/>
    </row>
    <row r="62" spans="1:11">
      <c r="A62" s="195"/>
      <c r="B62" s="195"/>
      <c r="C62" s="194"/>
      <c r="G62" s="197"/>
      <c r="H62" s="197"/>
      <c r="I62" s="197"/>
      <c r="J62" s="197"/>
      <c r="K62" s="197"/>
    </row>
    <row r="63" spans="1:11">
      <c r="A63" s="195"/>
      <c r="B63" s="195"/>
      <c r="C63" s="194"/>
      <c r="G63" s="197"/>
      <c r="H63" s="197"/>
      <c r="I63" s="197"/>
      <c r="J63" s="197"/>
      <c r="K63" s="197"/>
    </row>
    <row r="64" spans="1:11">
      <c r="A64" s="195"/>
      <c r="B64" s="195"/>
      <c r="C64" s="194"/>
      <c r="G64" s="197"/>
      <c r="H64" s="197"/>
      <c r="I64" s="197"/>
      <c r="J64" s="197"/>
      <c r="K64" s="197"/>
    </row>
    <row r="65" spans="1:11">
      <c r="A65" s="195"/>
      <c r="B65" s="195"/>
      <c r="C65" s="194"/>
      <c r="G65" s="197"/>
      <c r="H65" s="197"/>
      <c r="I65" s="197"/>
      <c r="J65" s="197"/>
      <c r="K65" s="197"/>
    </row>
    <row r="66" spans="1:11">
      <c r="A66" s="195"/>
      <c r="B66" s="195"/>
      <c r="C66" s="194"/>
      <c r="G66" s="197"/>
      <c r="H66" s="197"/>
      <c r="I66" s="197"/>
      <c r="J66" s="197"/>
      <c r="K66" s="197"/>
    </row>
    <row r="67" spans="1:11">
      <c r="A67" s="195"/>
      <c r="B67" s="195"/>
      <c r="C67" s="194"/>
      <c r="G67" s="197"/>
      <c r="H67" s="197"/>
      <c r="I67" s="197"/>
      <c r="J67" s="197"/>
      <c r="K67" s="197"/>
    </row>
    <row r="68" spans="1:11">
      <c r="A68" s="195"/>
      <c r="B68" s="195"/>
      <c r="C68" s="194"/>
      <c r="G68" s="197"/>
      <c r="H68" s="197"/>
      <c r="I68" s="197"/>
      <c r="J68" s="197"/>
      <c r="K68" s="197"/>
    </row>
    <row r="69" spans="1:11">
      <c r="A69" s="195"/>
      <c r="B69" s="195"/>
      <c r="C69" s="194"/>
      <c r="G69" s="197"/>
      <c r="H69" s="197"/>
      <c r="I69" s="197"/>
      <c r="J69" s="197"/>
      <c r="K69" s="197"/>
    </row>
    <row r="70" spans="1:11">
      <c r="A70" s="195"/>
      <c r="B70" s="195"/>
      <c r="C70" s="194"/>
      <c r="G70" s="197"/>
      <c r="H70" s="197"/>
      <c r="I70" s="197"/>
      <c r="J70" s="197"/>
      <c r="K70" s="197"/>
    </row>
    <row r="71" spans="1:11">
      <c r="A71" s="195"/>
      <c r="B71" s="195"/>
      <c r="C71" s="194"/>
      <c r="G71" s="197"/>
      <c r="H71" s="197"/>
      <c r="I71" s="197"/>
      <c r="J71" s="197"/>
      <c r="K71" s="197"/>
    </row>
    <row r="72" spans="1:11">
      <c r="A72" s="195"/>
      <c r="B72" s="195"/>
      <c r="C72" s="194"/>
      <c r="G72" s="197"/>
      <c r="H72" s="197"/>
      <c r="I72" s="197"/>
      <c r="J72" s="197"/>
      <c r="K72" s="197"/>
    </row>
    <row r="73" spans="1:11">
      <c r="A73" s="195"/>
      <c r="B73" s="195"/>
      <c r="C73" s="194"/>
      <c r="G73" s="197"/>
      <c r="H73" s="197"/>
      <c r="I73" s="197"/>
      <c r="J73" s="197"/>
      <c r="K73" s="197"/>
    </row>
    <row r="74" spans="1:11">
      <c r="A74" s="195"/>
      <c r="B74" s="195"/>
      <c r="C74" s="194"/>
      <c r="G74" s="197"/>
      <c r="H74" s="197"/>
      <c r="I74" s="197"/>
      <c r="J74" s="197"/>
      <c r="K74" s="197"/>
    </row>
    <row r="75" spans="1:11">
      <c r="A75" s="195"/>
      <c r="B75" s="195"/>
      <c r="C75" s="194"/>
      <c r="G75" s="197"/>
      <c r="H75" s="197"/>
      <c r="I75" s="197"/>
      <c r="J75" s="197"/>
      <c r="K75" s="197"/>
    </row>
    <row r="76" spans="1:11">
      <c r="A76" s="195"/>
      <c r="B76" s="195"/>
      <c r="C76" s="194"/>
      <c r="G76" s="197"/>
      <c r="H76" s="197"/>
      <c r="I76" s="197"/>
      <c r="J76" s="197"/>
      <c r="K76" s="197"/>
    </row>
    <row r="77" spans="1:11">
      <c r="A77" s="195"/>
      <c r="B77" s="195"/>
      <c r="C77" s="194"/>
      <c r="G77" s="197"/>
      <c r="H77" s="197"/>
      <c r="I77" s="197"/>
      <c r="J77" s="197"/>
      <c r="K77" s="197"/>
    </row>
    <row r="78" spans="1:11">
      <c r="A78" s="195"/>
      <c r="B78" s="195"/>
      <c r="C78" s="194"/>
      <c r="G78" s="197"/>
      <c r="H78" s="197"/>
      <c r="I78" s="197"/>
      <c r="J78" s="197"/>
      <c r="K78" s="197"/>
    </row>
    <row r="79" spans="1:11">
      <c r="A79" s="195"/>
      <c r="B79" s="195"/>
      <c r="C79" s="194"/>
      <c r="G79" s="197"/>
      <c r="H79" s="197"/>
      <c r="I79" s="197"/>
      <c r="J79" s="197"/>
      <c r="K79" s="197"/>
    </row>
    <row r="80" spans="1:11">
      <c r="A80" s="195"/>
      <c r="B80" s="195"/>
      <c r="C80" s="194"/>
      <c r="G80" s="197"/>
      <c r="H80" s="197"/>
      <c r="I80" s="197"/>
      <c r="J80" s="197"/>
      <c r="K80" s="197"/>
    </row>
    <row r="81" spans="1:11">
      <c r="A81" s="195"/>
      <c r="B81" s="195"/>
      <c r="C81" s="194"/>
      <c r="G81" s="197"/>
      <c r="H81" s="197"/>
      <c r="I81" s="197"/>
      <c r="J81" s="197"/>
      <c r="K81" s="197"/>
    </row>
    <row r="82" spans="1:11">
      <c r="A82" s="195"/>
      <c r="B82" s="195"/>
      <c r="C82" s="194"/>
      <c r="G82" s="197"/>
      <c r="H82" s="197"/>
      <c r="I82" s="197"/>
      <c r="J82" s="197"/>
      <c r="K82" s="197"/>
    </row>
    <row r="83" spans="1:11">
      <c r="A83" s="195"/>
      <c r="B83" s="195"/>
      <c r="C83" s="194"/>
      <c r="G83" s="197"/>
      <c r="H83" s="197"/>
      <c r="I83" s="197"/>
      <c r="J83" s="197"/>
      <c r="K83" s="197"/>
    </row>
    <row r="84" spans="1:11">
      <c r="A84" s="195"/>
      <c r="B84" s="195"/>
      <c r="C84" s="194"/>
      <c r="G84" s="197"/>
      <c r="H84" s="197"/>
      <c r="I84" s="197"/>
      <c r="J84" s="197"/>
      <c r="K84" s="197"/>
    </row>
    <row r="85" spans="1:11">
      <c r="A85" s="195"/>
      <c r="B85" s="195"/>
      <c r="C85" s="194"/>
      <c r="G85" s="197"/>
      <c r="H85" s="197"/>
      <c r="I85" s="197"/>
      <c r="J85" s="197"/>
      <c r="K85" s="197"/>
    </row>
    <row r="86" spans="1:11">
      <c r="A86" s="195"/>
      <c r="B86" s="195"/>
      <c r="C86" s="194"/>
      <c r="G86" s="197"/>
      <c r="H86" s="197"/>
      <c r="I86" s="197"/>
      <c r="J86" s="197"/>
      <c r="K86" s="197"/>
    </row>
    <row r="87" spans="1:11">
      <c r="A87" s="195"/>
      <c r="B87" s="195"/>
      <c r="C87" s="194"/>
      <c r="G87" s="197"/>
      <c r="H87" s="197"/>
      <c r="I87" s="197"/>
      <c r="J87" s="197"/>
      <c r="K87" s="197"/>
    </row>
    <row r="88" spans="1:11">
      <c r="A88" s="195"/>
      <c r="B88" s="195"/>
      <c r="C88" s="194"/>
      <c r="G88" s="197"/>
      <c r="H88" s="197"/>
      <c r="I88" s="197"/>
      <c r="J88" s="197"/>
      <c r="K88" s="197"/>
    </row>
    <row r="89" spans="1:11">
      <c r="A89" s="195"/>
      <c r="B89" s="195"/>
      <c r="C89" s="194"/>
      <c r="G89" s="197"/>
      <c r="H89" s="197"/>
      <c r="I89" s="197"/>
      <c r="J89" s="197"/>
      <c r="K89" s="197"/>
    </row>
    <row r="90" spans="1:11">
      <c r="A90" s="195"/>
      <c r="B90" s="195"/>
      <c r="C90" s="194"/>
      <c r="G90" s="197"/>
      <c r="H90" s="197"/>
      <c r="I90" s="197"/>
      <c r="J90" s="197"/>
      <c r="K90" s="197"/>
    </row>
    <row r="91" spans="1:11">
      <c r="A91" s="195"/>
      <c r="B91" s="195"/>
      <c r="C91" s="194"/>
      <c r="G91" s="197"/>
      <c r="H91" s="197"/>
      <c r="I91" s="197"/>
      <c r="J91" s="197"/>
      <c r="K91" s="197"/>
    </row>
    <row r="92" spans="1:11">
      <c r="A92" s="195"/>
      <c r="B92" s="195"/>
      <c r="C92" s="194"/>
      <c r="G92" s="197"/>
      <c r="H92" s="197"/>
      <c r="I92" s="197"/>
      <c r="J92" s="197"/>
      <c r="K92" s="197"/>
    </row>
    <row r="93" spans="1:11">
      <c r="A93" s="195"/>
      <c r="B93" s="195"/>
      <c r="C93" s="194"/>
      <c r="G93" s="197"/>
      <c r="H93" s="197"/>
      <c r="I93" s="197"/>
      <c r="J93" s="197"/>
      <c r="K93" s="197"/>
    </row>
    <row r="94" spans="1:11">
      <c r="A94" s="195"/>
      <c r="B94" s="195"/>
      <c r="C94" s="194"/>
      <c r="G94" s="197"/>
      <c r="H94" s="197"/>
      <c r="I94" s="197"/>
      <c r="J94" s="197"/>
      <c r="K94" s="197"/>
    </row>
    <row r="95" spans="1:11">
      <c r="A95" s="195"/>
      <c r="B95" s="195"/>
      <c r="C95" s="194"/>
      <c r="G95" s="197"/>
      <c r="H95" s="197"/>
      <c r="I95" s="197"/>
      <c r="J95" s="197"/>
      <c r="K95" s="197"/>
    </row>
    <row r="96" spans="1:11">
      <c r="A96" s="195"/>
      <c r="B96" s="195"/>
      <c r="C96" s="194"/>
      <c r="G96" s="197"/>
      <c r="H96" s="197"/>
      <c r="I96" s="197"/>
      <c r="J96" s="197"/>
      <c r="K96" s="197"/>
    </row>
    <row r="97" spans="1:11">
      <c r="A97" s="195"/>
      <c r="B97" s="195"/>
      <c r="C97" s="194"/>
      <c r="G97" s="197"/>
      <c r="H97" s="197"/>
      <c r="I97" s="197"/>
      <c r="J97" s="197"/>
      <c r="K97" s="197"/>
    </row>
    <row r="98" spans="1:11">
      <c r="A98" s="195"/>
      <c r="B98" s="195"/>
      <c r="C98" s="194"/>
      <c r="G98" s="197"/>
      <c r="H98" s="197"/>
      <c r="I98" s="197"/>
      <c r="J98" s="197"/>
      <c r="K98" s="197"/>
    </row>
    <row r="99" spans="1:11">
      <c r="A99" s="195"/>
      <c r="B99" s="195"/>
      <c r="C99" s="194"/>
      <c r="G99" s="197"/>
      <c r="H99" s="197"/>
      <c r="I99" s="197"/>
      <c r="J99" s="197"/>
      <c r="K99" s="197"/>
    </row>
    <row r="100" spans="1:11">
      <c r="A100" s="195"/>
      <c r="B100" s="195"/>
      <c r="C100" s="194"/>
      <c r="G100" s="197"/>
      <c r="H100" s="197"/>
      <c r="I100" s="197"/>
      <c r="J100" s="197"/>
      <c r="K100" s="197"/>
    </row>
    <row r="101" spans="1:11">
      <c r="A101" s="195"/>
      <c r="B101" s="195"/>
      <c r="C101" s="194"/>
      <c r="G101" s="197"/>
      <c r="H101" s="197"/>
      <c r="I101" s="197"/>
      <c r="J101" s="197"/>
      <c r="K101" s="197"/>
    </row>
    <row r="102" spans="1:11">
      <c r="A102" s="195"/>
      <c r="B102" s="195"/>
      <c r="C102" s="194"/>
      <c r="G102" s="197"/>
      <c r="H102" s="197"/>
      <c r="I102" s="197"/>
      <c r="J102" s="197"/>
      <c r="K102" s="197"/>
    </row>
    <row r="103" spans="1:11">
      <c r="A103" s="195"/>
      <c r="B103" s="195"/>
      <c r="C103" s="194"/>
      <c r="G103" s="197"/>
      <c r="H103" s="197"/>
      <c r="I103" s="197"/>
      <c r="J103" s="197"/>
      <c r="K103" s="197"/>
    </row>
    <row r="104" spans="1:11">
      <c r="A104" s="195"/>
      <c r="B104" s="195"/>
      <c r="C104" s="194"/>
      <c r="G104" s="197"/>
      <c r="H104" s="197"/>
      <c r="I104" s="197"/>
      <c r="J104" s="197"/>
      <c r="K104" s="197"/>
    </row>
    <row r="105" spans="1:11">
      <c r="A105" s="195"/>
      <c r="B105" s="195"/>
      <c r="C105" s="194"/>
      <c r="G105" s="197"/>
      <c r="H105" s="197"/>
      <c r="I105" s="197"/>
      <c r="J105" s="197"/>
      <c r="K105" s="197"/>
    </row>
    <row r="106" spans="1:11">
      <c r="A106" s="195"/>
      <c r="B106" s="195"/>
      <c r="C106" s="194"/>
      <c r="G106" s="197"/>
      <c r="H106" s="197"/>
      <c r="I106" s="197"/>
      <c r="J106" s="197"/>
      <c r="K106" s="197"/>
    </row>
    <row r="107" spans="1:11">
      <c r="A107" s="195"/>
      <c r="B107" s="195"/>
      <c r="C107" s="194"/>
      <c r="G107" s="197"/>
      <c r="H107" s="197"/>
      <c r="I107" s="197"/>
      <c r="J107" s="197"/>
      <c r="K107" s="197"/>
    </row>
    <row r="108" spans="1:11">
      <c r="A108" s="195"/>
      <c r="B108" s="195"/>
      <c r="C108" s="194"/>
      <c r="G108" s="197"/>
      <c r="H108" s="197"/>
      <c r="I108" s="197"/>
      <c r="J108" s="197"/>
      <c r="K108" s="197"/>
    </row>
    <row r="109" spans="1:11">
      <c r="A109" s="195"/>
      <c r="B109" s="195"/>
      <c r="C109" s="194"/>
      <c r="G109" s="197"/>
      <c r="H109" s="197"/>
      <c r="I109" s="197"/>
      <c r="J109" s="197"/>
      <c r="K109" s="197"/>
    </row>
    <row r="110" spans="1:11">
      <c r="A110" s="195"/>
      <c r="B110" s="195"/>
      <c r="C110" s="194"/>
      <c r="G110" s="197"/>
      <c r="H110" s="197"/>
      <c r="I110" s="197"/>
      <c r="J110" s="197"/>
      <c r="K110" s="197"/>
    </row>
    <row r="111" spans="1:11">
      <c r="A111" s="195"/>
      <c r="B111" s="195"/>
      <c r="C111" s="194"/>
      <c r="G111" s="197"/>
      <c r="H111" s="197"/>
      <c r="I111" s="197"/>
      <c r="J111" s="197"/>
      <c r="K111" s="197"/>
    </row>
    <row r="112" spans="1:11">
      <c r="A112" s="195"/>
      <c r="B112" s="195"/>
      <c r="C112" s="194"/>
      <c r="G112" s="197"/>
      <c r="H112" s="197"/>
      <c r="I112" s="197"/>
      <c r="J112" s="197"/>
      <c r="K112" s="197"/>
    </row>
    <row r="113" spans="1:11">
      <c r="A113" s="195"/>
      <c r="B113" s="195"/>
      <c r="C113" s="194"/>
      <c r="G113" s="197"/>
      <c r="H113" s="197"/>
      <c r="I113" s="197"/>
      <c r="J113" s="197"/>
      <c r="K113" s="197"/>
    </row>
    <row r="114" spans="1:11">
      <c r="A114" s="195"/>
      <c r="B114" s="195"/>
      <c r="C114" s="194"/>
      <c r="G114" s="197"/>
      <c r="H114" s="197"/>
      <c r="I114" s="197"/>
      <c r="J114" s="197"/>
      <c r="K114" s="197"/>
    </row>
    <row r="115" spans="1:11">
      <c r="A115" s="195"/>
      <c r="B115" s="195"/>
      <c r="C115" s="194"/>
      <c r="G115" s="197"/>
      <c r="H115" s="197"/>
      <c r="I115" s="197"/>
      <c r="J115" s="197"/>
      <c r="K115" s="197"/>
    </row>
    <row r="116" spans="1:11">
      <c r="A116" s="195"/>
      <c r="B116" s="195"/>
      <c r="C116" s="194"/>
      <c r="G116" s="197"/>
      <c r="H116" s="197"/>
      <c r="I116" s="197"/>
      <c r="J116" s="197"/>
      <c r="K116" s="197"/>
    </row>
    <row r="117" spans="1:11">
      <c r="A117" s="195"/>
      <c r="B117" s="195"/>
      <c r="C117" s="194"/>
      <c r="G117" s="197"/>
      <c r="H117" s="197"/>
      <c r="I117" s="197"/>
      <c r="J117" s="197"/>
      <c r="K117" s="197"/>
    </row>
    <row r="118" spans="1:11">
      <c r="A118" s="195"/>
      <c r="B118" s="195"/>
      <c r="C118" s="194"/>
      <c r="G118" s="197"/>
      <c r="H118" s="197"/>
      <c r="I118" s="197"/>
      <c r="J118" s="197"/>
      <c r="K118" s="197"/>
    </row>
    <row r="119" spans="1:11">
      <c r="A119" s="195"/>
      <c r="B119" s="195"/>
      <c r="C119" s="194"/>
      <c r="G119" s="197"/>
      <c r="H119" s="197"/>
      <c r="I119" s="197"/>
      <c r="J119" s="197"/>
      <c r="K119" s="197"/>
    </row>
    <row r="120" spans="1:11">
      <c r="A120" s="195"/>
      <c r="B120" s="195"/>
      <c r="C120" s="194"/>
      <c r="G120" s="197"/>
      <c r="H120" s="197"/>
      <c r="I120" s="197"/>
      <c r="J120" s="197"/>
      <c r="K120" s="197"/>
    </row>
    <row r="121" spans="1:11">
      <c r="A121" s="195"/>
      <c r="B121" s="195"/>
      <c r="C121" s="194"/>
      <c r="G121" s="197"/>
      <c r="H121" s="197"/>
      <c r="I121" s="197"/>
      <c r="J121" s="197"/>
      <c r="K121" s="197"/>
    </row>
    <row r="122" spans="1:11">
      <c r="A122" s="195"/>
      <c r="B122" s="195"/>
      <c r="C122" s="194"/>
      <c r="G122" s="197"/>
      <c r="H122" s="197"/>
      <c r="I122" s="197"/>
      <c r="J122" s="197"/>
      <c r="K122" s="197"/>
    </row>
    <row r="123" spans="1:11">
      <c r="A123" s="195"/>
      <c r="B123" s="195"/>
      <c r="C123" s="194"/>
      <c r="G123" s="197"/>
      <c r="H123" s="197"/>
      <c r="I123" s="197"/>
      <c r="J123" s="197"/>
      <c r="K123" s="197"/>
    </row>
    <row r="124" spans="1:11">
      <c r="A124" s="195"/>
      <c r="B124" s="195"/>
      <c r="C124" s="194"/>
      <c r="G124" s="197"/>
      <c r="H124" s="197"/>
      <c r="I124" s="197"/>
      <c r="J124" s="197"/>
      <c r="K124" s="197"/>
    </row>
    <row r="125" spans="1:11">
      <c r="A125" s="195"/>
      <c r="B125" s="195"/>
      <c r="C125" s="194"/>
      <c r="G125" s="197"/>
      <c r="H125" s="197"/>
      <c r="I125" s="197"/>
      <c r="J125" s="197"/>
      <c r="K125" s="197"/>
    </row>
    <row r="126" spans="1:11">
      <c r="A126" s="195"/>
      <c r="B126" s="195"/>
      <c r="C126" s="194"/>
      <c r="G126" s="197"/>
      <c r="H126" s="197"/>
      <c r="I126" s="197"/>
      <c r="J126" s="197"/>
      <c r="K126" s="197"/>
    </row>
    <row r="127" spans="1:11">
      <c r="A127" s="195"/>
      <c r="B127" s="195"/>
      <c r="C127" s="194"/>
      <c r="G127" s="197"/>
      <c r="H127" s="197"/>
      <c r="I127" s="197"/>
      <c r="J127" s="197"/>
      <c r="K127" s="197"/>
    </row>
    <row r="128" spans="1:11">
      <c r="A128" s="195"/>
      <c r="B128" s="195"/>
      <c r="C128" s="194"/>
      <c r="G128" s="197"/>
      <c r="H128" s="197"/>
      <c r="I128" s="197"/>
      <c r="J128" s="197"/>
      <c r="K128" s="197"/>
    </row>
    <row r="129" spans="1:11">
      <c r="A129" s="195"/>
      <c r="B129" s="195"/>
      <c r="C129" s="194"/>
      <c r="G129" s="197"/>
      <c r="H129" s="197"/>
      <c r="I129" s="197"/>
      <c r="J129" s="197"/>
      <c r="K129" s="197"/>
    </row>
    <row r="130" spans="1:11">
      <c r="A130" s="195"/>
      <c r="B130" s="195"/>
      <c r="C130" s="194"/>
      <c r="G130" s="197"/>
      <c r="H130" s="197"/>
      <c r="I130" s="197"/>
      <c r="J130" s="197"/>
      <c r="K130" s="197"/>
    </row>
    <row r="131" spans="1:11">
      <c r="A131" s="195"/>
      <c r="B131" s="195"/>
      <c r="C131" s="194"/>
      <c r="G131" s="197"/>
      <c r="H131" s="197"/>
      <c r="I131" s="197"/>
      <c r="J131" s="197"/>
      <c r="K131" s="197"/>
    </row>
    <row r="132" spans="1:11">
      <c r="A132" s="195"/>
      <c r="B132" s="195"/>
      <c r="C132" s="194"/>
      <c r="G132" s="197"/>
      <c r="H132" s="197"/>
      <c r="I132" s="197"/>
      <c r="J132" s="197"/>
      <c r="K132" s="197"/>
    </row>
    <row r="133" spans="1:11">
      <c r="A133" s="195"/>
      <c r="B133" s="195"/>
      <c r="C133" s="194"/>
      <c r="G133" s="197"/>
      <c r="H133" s="197"/>
      <c r="I133" s="197"/>
      <c r="J133" s="197"/>
      <c r="K133" s="197"/>
    </row>
    <row r="134" spans="1:11">
      <c r="A134" s="195"/>
      <c r="B134" s="195"/>
      <c r="C134" s="194"/>
      <c r="G134" s="197"/>
      <c r="H134" s="197"/>
      <c r="I134" s="197"/>
      <c r="J134" s="197"/>
      <c r="K134" s="197"/>
    </row>
    <row r="135" spans="1:11">
      <c r="A135" s="195"/>
      <c r="B135" s="195"/>
      <c r="C135" s="194"/>
      <c r="G135" s="197"/>
      <c r="H135" s="197"/>
      <c r="I135" s="197"/>
      <c r="J135" s="197"/>
      <c r="K135" s="197"/>
    </row>
    <row r="136" spans="1:11">
      <c r="A136" s="195"/>
      <c r="B136" s="195"/>
      <c r="C136" s="194"/>
      <c r="G136" s="197"/>
      <c r="H136" s="197"/>
      <c r="I136" s="197"/>
      <c r="J136" s="197"/>
      <c r="K136" s="197"/>
    </row>
    <row r="137" spans="1:11">
      <c r="A137" s="195"/>
      <c r="B137" s="195"/>
      <c r="C137" s="194"/>
      <c r="G137" s="197"/>
      <c r="H137" s="197"/>
      <c r="I137" s="197"/>
      <c r="J137" s="197"/>
      <c r="K137" s="197"/>
    </row>
    <row r="138" spans="1:11">
      <c r="A138" s="195"/>
      <c r="B138" s="195"/>
      <c r="C138" s="194"/>
      <c r="G138" s="197"/>
      <c r="H138" s="197"/>
      <c r="I138" s="197"/>
      <c r="J138" s="197"/>
      <c r="K138" s="197"/>
    </row>
    <row r="139" spans="1:11">
      <c r="A139" s="195"/>
      <c r="B139" s="195"/>
      <c r="C139" s="194"/>
      <c r="G139" s="197"/>
      <c r="H139" s="197"/>
      <c r="I139" s="197"/>
      <c r="J139" s="197"/>
      <c r="K139" s="197"/>
    </row>
    <row r="140" spans="1:11">
      <c r="A140" s="195"/>
      <c r="B140" s="195"/>
      <c r="C140" s="194"/>
      <c r="G140" s="197"/>
      <c r="H140" s="197"/>
      <c r="I140" s="197"/>
      <c r="J140" s="197"/>
      <c r="K140" s="197"/>
    </row>
    <row r="141" spans="1:11">
      <c r="A141" s="195"/>
      <c r="B141" s="195"/>
      <c r="C141" s="194"/>
      <c r="G141" s="197"/>
      <c r="H141" s="197"/>
      <c r="I141" s="197"/>
      <c r="J141" s="197"/>
      <c r="K141" s="197"/>
    </row>
    <row r="142" spans="1:11">
      <c r="A142" s="195"/>
      <c r="B142" s="195"/>
      <c r="C142" s="194"/>
      <c r="G142" s="197"/>
      <c r="H142" s="197"/>
      <c r="I142" s="197"/>
      <c r="J142" s="197"/>
      <c r="K142" s="197"/>
    </row>
    <row r="143" spans="1:11">
      <c r="A143" s="195"/>
      <c r="B143" s="195"/>
      <c r="C143" s="194"/>
      <c r="G143" s="197"/>
      <c r="H143" s="197"/>
      <c r="I143" s="197"/>
      <c r="J143" s="197"/>
      <c r="K143" s="197"/>
    </row>
    <row r="144" spans="1:11">
      <c r="A144" s="195"/>
      <c r="B144" s="195"/>
      <c r="C144" s="194"/>
      <c r="G144" s="197"/>
      <c r="H144" s="197"/>
      <c r="I144" s="197"/>
      <c r="J144" s="197"/>
      <c r="K144" s="197"/>
    </row>
    <row r="145" spans="1:11">
      <c r="A145" s="195"/>
      <c r="B145" s="195"/>
      <c r="C145" s="194"/>
      <c r="G145" s="197"/>
      <c r="H145" s="197"/>
      <c r="I145" s="197"/>
      <c r="J145" s="197"/>
      <c r="K145" s="197"/>
    </row>
    <row r="146" spans="1:11">
      <c r="A146" s="195"/>
      <c r="B146" s="195"/>
      <c r="C146" s="194"/>
      <c r="G146" s="197"/>
      <c r="H146" s="197"/>
      <c r="I146" s="197"/>
      <c r="J146" s="197"/>
      <c r="K146" s="197"/>
    </row>
    <row r="147" spans="1:11">
      <c r="A147" s="195"/>
      <c r="B147" s="195"/>
      <c r="C147" s="194"/>
      <c r="G147" s="197"/>
      <c r="H147" s="197"/>
      <c r="I147" s="197"/>
      <c r="J147" s="197"/>
      <c r="K147" s="197"/>
    </row>
    <row r="148" spans="1:11">
      <c r="A148" s="195"/>
      <c r="B148" s="195"/>
      <c r="C148" s="194"/>
      <c r="G148" s="197"/>
      <c r="H148" s="197"/>
      <c r="I148" s="197"/>
      <c r="J148" s="197"/>
      <c r="K148" s="197"/>
    </row>
    <row r="149" spans="1:11">
      <c r="A149" s="195"/>
      <c r="B149" s="195"/>
      <c r="C149" s="194"/>
      <c r="G149" s="197"/>
      <c r="H149" s="197"/>
      <c r="I149" s="197"/>
      <c r="J149" s="197"/>
      <c r="K149" s="197"/>
    </row>
    <row r="150" spans="1:11">
      <c r="A150" s="195"/>
      <c r="B150" s="195"/>
      <c r="C150" s="194"/>
      <c r="G150" s="197"/>
      <c r="H150" s="197"/>
      <c r="I150" s="197"/>
      <c r="J150" s="197"/>
      <c r="K150" s="197"/>
    </row>
    <row r="151" spans="1:11">
      <c r="A151" s="195"/>
      <c r="B151" s="195"/>
      <c r="C151" s="194"/>
      <c r="G151" s="197"/>
      <c r="H151" s="197"/>
      <c r="I151" s="197"/>
      <c r="J151" s="197"/>
      <c r="K151" s="197"/>
    </row>
    <row r="152" spans="1:11">
      <c r="A152" s="195"/>
      <c r="B152" s="195"/>
      <c r="C152" s="194"/>
      <c r="G152" s="197"/>
      <c r="H152" s="197"/>
      <c r="I152" s="197"/>
      <c r="J152" s="197"/>
      <c r="K152" s="197"/>
    </row>
    <row r="153" spans="1:11">
      <c r="A153" s="195"/>
      <c r="B153" s="195"/>
      <c r="C153" s="194"/>
      <c r="G153" s="197"/>
      <c r="H153" s="197"/>
      <c r="I153" s="197"/>
      <c r="J153" s="197"/>
      <c r="K153" s="197"/>
    </row>
    <row r="154" spans="1:11">
      <c r="A154" s="195"/>
      <c r="B154" s="195"/>
      <c r="C154" s="194"/>
      <c r="G154" s="197"/>
      <c r="H154" s="197"/>
      <c r="I154" s="197"/>
      <c r="J154" s="197"/>
      <c r="K154" s="197"/>
    </row>
    <row r="155" spans="1:11">
      <c r="A155" s="195"/>
      <c r="B155" s="195"/>
      <c r="C155" s="194"/>
      <c r="G155" s="197"/>
      <c r="H155" s="197"/>
      <c r="I155" s="197"/>
      <c r="J155" s="197"/>
      <c r="K155" s="197"/>
    </row>
    <row r="156" spans="1:11">
      <c r="A156" s="195"/>
      <c r="B156" s="195"/>
      <c r="C156" s="194"/>
      <c r="G156" s="197"/>
      <c r="H156" s="197"/>
      <c r="I156" s="197"/>
      <c r="J156" s="197"/>
      <c r="K156" s="197"/>
    </row>
    <row r="157" spans="1:11">
      <c r="A157" s="195"/>
      <c r="B157" s="195"/>
      <c r="C157" s="194"/>
      <c r="G157" s="197"/>
      <c r="H157" s="197"/>
      <c r="I157" s="197"/>
      <c r="J157" s="197"/>
      <c r="K157" s="197"/>
    </row>
    <row r="158" spans="1:11">
      <c r="A158" s="195"/>
      <c r="B158" s="195"/>
      <c r="C158" s="194"/>
      <c r="G158" s="197"/>
      <c r="H158" s="197"/>
      <c r="I158" s="197"/>
      <c r="J158" s="197"/>
      <c r="K158" s="197"/>
    </row>
    <row r="159" spans="1:11">
      <c r="A159" s="195"/>
      <c r="B159" s="195"/>
      <c r="C159" s="194"/>
      <c r="G159" s="197"/>
      <c r="H159" s="197"/>
      <c r="I159" s="197"/>
      <c r="J159" s="197"/>
      <c r="K159" s="197"/>
    </row>
    <row r="160" spans="1:11">
      <c r="A160" s="195"/>
      <c r="B160" s="195"/>
      <c r="C160" s="194"/>
      <c r="G160" s="197"/>
      <c r="H160" s="197"/>
      <c r="I160" s="197"/>
      <c r="J160" s="197"/>
      <c r="K160" s="197"/>
    </row>
    <row r="161" spans="1:11">
      <c r="A161" s="195"/>
      <c r="B161" s="195"/>
      <c r="C161" s="194"/>
      <c r="G161" s="197"/>
      <c r="H161" s="197"/>
      <c r="I161" s="197"/>
      <c r="J161" s="197"/>
      <c r="K161" s="197"/>
    </row>
    <row r="162" spans="1:11">
      <c r="A162" s="195"/>
      <c r="B162" s="195"/>
      <c r="C162" s="194"/>
      <c r="G162" s="197"/>
      <c r="H162" s="197"/>
      <c r="I162" s="197"/>
      <c r="J162" s="197"/>
      <c r="K162" s="197"/>
    </row>
    <row r="163" spans="1:11">
      <c r="A163" s="195"/>
      <c r="B163" s="195"/>
      <c r="C163" s="194"/>
      <c r="G163" s="197"/>
      <c r="H163" s="197"/>
      <c r="I163" s="197"/>
      <c r="J163" s="197"/>
      <c r="K163" s="197"/>
    </row>
    <row r="164" spans="1:11">
      <c r="A164" s="195"/>
      <c r="B164" s="195"/>
      <c r="C164" s="194"/>
      <c r="G164" s="197"/>
      <c r="H164" s="197"/>
      <c r="I164" s="197"/>
      <c r="J164" s="197"/>
      <c r="K164" s="197"/>
    </row>
    <row r="165" spans="1:11">
      <c r="A165" s="195"/>
      <c r="B165" s="195"/>
      <c r="C165" s="194"/>
      <c r="G165" s="197"/>
      <c r="H165" s="197"/>
      <c r="I165" s="197"/>
      <c r="J165" s="197"/>
      <c r="K165" s="197"/>
    </row>
    <row r="166" spans="1:11">
      <c r="A166" s="195"/>
      <c r="B166" s="195"/>
      <c r="C166" s="194"/>
      <c r="G166" s="197"/>
      <c r="H166" s="197"/>
      <c r="I166" s="197"/>
      <c r="J166" s="197"/>
      <c r="K166" s="197"/>
    </row>
    <row r="167" spans="1:11">
      <c r="A167" s="195"/>
      <c r="B167" s="195"/>
      <c r="C167" s="194"/>
      <c r="G167" s="197"/>
      <c r="H167" s="197"/>
      <c r="I167" s="197"/>
      <c r="J167" s="197"/>
      <c r="K167" s="197"/>
    </row>
    <row r="168" spans="1:11">
      <c r="A168" s="195"/>
      <c r="B168" s="195"/>
      <c r="C168" s="194"/>
      <c r="G168" s="197"/>
      <c r="H168" s="197"/>
      <c r="I168" s="197"/>
      <c r="J168" s="197"/>
      <c r="K168" s="197"/>
    </row>
    <row r="169" spans="1:11">
      <c r="A169" s="195"/>
      <c r="B169" s="195"/>
      <c r="C169" s="194"/>
      <c r="G169" s="197"/>
      <c r="H169" s="197"/>
      <c r="I169" s="197"/>
      <c r="J169" s="197"/>
      <c r="K169" s="197"/>
    </row>
    <row r="170" spans="1:11">
      <c r="A170" s="195"/>
      <c r="B170" s="195"/>
      <c r="C170" s="194"/>
      <c r="G170" s="197"/>
      <c r="H170" s="197"/>
      <c r="I170" s="197"/>
      <c r="J170" s="197"/>
      <c r="K170" s="197"/>
    </row>
    <row r="171" spans="1:11">
      <c r="A171" s="195"/>
      <c r="B171" s="195"/>
      <c r="C171" s="194"/>
      <c r="G171" s="197"/>
      <c r="H171" s="197"/>
      <c r="I171" s="197"/>
      <c r="J171" s="197"/>
      <c r="K171" s="197"/>
    </row>
    <row r="172" spans="1:11">
      <c r="A172" s="195"/>
      <c r="B172" s="195"/>
      <c r="C172" s="194"/>
      <c r="G172" s="197"/>
      <c r="H172" s="197"/>
      <c r="I172" s="197"/>
      <c r="J172" s="197"/>
      <c r="K172" s="197"/>
    </row>
    <row r="173" spans="1:11">
      <c r="A173" s="195"/>
      <c r="B173" s="195"/>
      <c r="C173" s="194"/>
      <c r="G173" s="197"/>
      <c r="H173" s="197"/>
      <c r="I173" s="197"/>
      <c r="J173" s="197"/>
      <c r="K173" s="197"/>
    </row>
    <row r="174" spans="1:11">
      <c r="A174" s="195"/>
      <c r="B174" s="195"/>
      <c r="C174" s="194"/>
      <c r="G174" s="197"/>
      <c r="H174" s="197"/>
      <c r="I174" s="197"/>
      <c r="J174" s="197"/>
      <c r="K174" s="197"/>
    </row>
    <row r="175" spans="1:11">
      <c r="A175" s="195"/>
      <c r="B175" s="195"/>
      <c r="C175" s="194"/>
      <c r="G175" s="197"/>
      <c r="H175" s="197"/>
      <c r="I175" s="197"/>
      <c r="J175" s="197"/>
      <c r="K175" s="197"/>
    </row>
    <row r="176" spans="1:11">
      <c r="A176" s="195"/>
      <c r="B176" s="195"/>
      <c r="C176" s="194"/>
      <c r="G176" s="197"/>
      <c r="H176" s="197"/>
      <c r="I176" s="197"/>
      <c r="J176" s="197"/>
      <c r="K176" s="197"/>
    </row>
    <row r="177" spans="1:11">
      <c r="A177" s="195"/>
      <c r="B177" s="195"/>
      <c r="C177" s="194"/>
      <c r="G177" s="197"/>
      <c r="H177" s="197"/>
      <c r="I177" s="197"/>
      <c r="J177" s="197"/>
      <c r="K177" s="197"/>
    </row>
    <row r="178" spans="1:11">
      <c r="A178" s="195"/>
      <c r="B178" s="195"/>
      <c r="C178" s="194"/>
      <c r="G178" s="197"/>
      <c r="H178" s="197"/>
      <c r="I178" s="197"/>
      <c r="J178" s="197"/>
      <c r="K178" s="197"/>
    </row>
    <row r="179" spans="1:11">
      <c r="A179" s="195"/>
      <c r="B179" s="195"/>
      <c r="C179" s="194"/>
      <c r="G179" s="197"/>
      <c r="H179" s="197"/>
      <c r="I179" s="197"/>
      <c r="J179" s="197"/>
      <c r="K179" s="197"/>
    </row>
    <row r="180" spans="1:11">
      <c r="A180" s="195"/>
      <c r="B180" s="195"/>
      <c r="C180" s="194"/>
      <c r="G180" s="197"/>
      <c r="H180" s="197"/>
      <c r="I180" s="197"/>
      <c r="J180" s="197"/>
      <c r="K180" s="197"/>
    </row>
    <row r="181" spans="1:11">
      <c r="A181" s="195"/>
      <c r="B181" s="195"/>
      <c r="C181" s="194"/>
      <c r="G181" s="197"/>
      <c r="H181" s="197"/>
      <c r="I181" s="197"/>
      <c r="J181" s="197"/>
      <c r="K181" s="197"/>
    </row>
    <row r="182" spans="1:11">
      <c r="A182" s="195"/>
      <c r="B182" s="195"/>
      <c r="C182" s="194"/>
      <c r="G182" s="197"/>
      <c r="H182" s="197"/>
      <c r="I182" s="197"/>
      <c r="J182" s="197"/>
      <c r="K182" s="197"/>
    </row>
    <row r="183" spans="1:11">
      <c r="A183" s="195"/>
      <c r="B183" s="195"/>
      <c r="C183" s="194"/>
      <c r="G183" s="197"/>
      <c r="H183" s="197"/>
      <c r="I183" s="197"/>
      <c r="J183" s="197"/>
      <c r="K183" s="197"/>
    </row>
    <row r="184" spans="1:11">
      <c r="A184" s="195"/>
      <c r="B184" s="195"/>
      <c r="C184" s="194"/>
      <c r="G184" s="197"/>
      <c r="H184" s="197"/>
      <c r="I184" s="197"/>
      <c r="J184" s="197"/>
      <c r="K184" s="197"/>
    </row>
    <row r="185" spans="1:11">
      <c r="A185" s="195"/>
      <c r="B185" s="195"/>
      <c r="C185" s="194"/>
      <c r="G185" s="197"/>
      <c r="H185" s="197"/>
      <c r="I185" s="197"/>
      <c r="J185" s="197"/>
      <c r="K185" s="197"/>
    </row>
    <row r="186" spans="1:11">
      <c r="A186" s="195"/>
      <c r="B186" s="195"/>
      <c r="C186" s="194"/>
      <c r="G186" s="197"/>
      <c r="H186" s="197"/>
      <c r="I186" s="197"/>
      <c r="J186" s="197"/>
      <c r="K186" s="197"/>
    </row>
    <row r="187" spans="1:11">
      <c r="A187" s="195"/>
      <c r="B187" s="195"/>
      <c r="C187" s="194"/>
      <c r="G187" s="197"/>
      <c r="H187" s="197"/>
      <c r="I187" s="197"/>
      <c r="J187" s="197"/>
      <c r="K187" s="197"/>
    </row>
    <row r="188" spans="1:11">
      <c r="A188" s="195"/>
      <c r="B188" s="195"/>
      <c r="C188" s="194"/>
      <c r="G188" s="197"/>
      <c r="H188" s="197"/>
      <c r="I188" s="197"/>
      <c r="J188" s="197"/>
      <c r="K188" s="197"/>
    </row>
    <row r="189" spans="1:11">
      <c r="A189" s="195"/>
      <c r="B189" s="195"/>
      <c r="C189" s="194"/>
      <c r="G189" s="197"/>
      <c r="H189" s="197"/>
      <c r="I189" s="197"/>
      <c r="J189" s="197"/>
      <c r="K189" s="197"/>
    </row>
    <row r="190" spans="1:11">
      <c r="A190" s="195"/>
      <c r="B190" s="195"/>
      <c r="C190" s="194"/>
      <c r="G190" s="197"/>
      <c r="H190" s="197"/>
      <c r="I190" s="197"/>
      <c r="J190" s="197"/>
      <c r="K190" s="197"/>
    </row>
    <row r="191" spans="1:11">
      <c r="A191" s="195"/>
      <c r="B191" s="195"/>
      <c r="C191" s="194"/>
      <c r="G191" s="197"/>
      <c r="H191" s="197"/>
      <c r="I191" s="197"/>
      <c r="J191" s="197"/>
      <c r="K191" s="197"/>
    </row>
    <row r="192" spans="1:11">
      <c r="A192" s="195"/>
      <c r="B192" s="195"/>
      <c r="C192" s="194"/>
      <c r="G192" s="197"/>
      <c r="H192" s="197"/>
      <c r="I192" s="197"/>
      <c r="J192" s="197"/>
      <c r="K192" s="197"/>
    </row>
    <row r="193" spans="1:11">
      <c r="A193" s="195"/>
      <c r="B193" s="195"/>
      <c r="C193" s="194"/>
      <c r="G193" s="197"/>
      <c r="H193" s="197"/>
      <c r="I193" s="197"/>
      <c r="J193" s="197"/>
      <c r="K193" s="197"/>
    </row>
    <row r="194" spans="1:11">
      <c r="A194" s="195"/>
      <c r="B194" s="195"/>
      <c r="C194" s="194"/>
      <c r="G194" s="197"/>
      <c r="H194" s="197"/>
      <c r="I194" s="197"/>
      <c r="J194" s="197"/>
      <c r="K194" s="197"/>
    </row>
    <row r="195" spans="1:11">
      <c r="A195" s="195"/>
      <c r="B195" s="195"/>
      <c r="C195" s="194"/>
      <c r="G195" s="197"/>
      <c r="H195" s="197"/>
      <c r="I195" s="197"/>
      <c r="J195" s="197"/>
      <c r="K195" s="197"/>
    </row>
    <row r="196" spans="1:11">
      <c r="A196" s="195"/>
      <c r="B196" s="195"/>
      <c r="C196" s="194"/>
      <c r="G196" s="197"/>
      <c r="H196" s="197"/>
      <c r="I196" s="197"/>
      <c r="J196" s="197"/>
      <c r="K196" s="197"/>
    </row>
    <row r="197" spans="1:11">
      <c r="A197" s="195"/>
      <c r="B197" s="195"/>
      <c r="C197" s="194"/>
      <c r="G197" s="197"/>
      <c r="H197" s="197"/>
      <c r="I197" s="197"/>
      <c r="J197" s="197"/>
      <c r="K197" s="197"/>
    </row>
    <row r="198" spans="1:11">
      <c r="A198" s="195"/>
      <c r="B198" s="195"/>
      <c r="C198" s="194"/>
      <c r="G198" s="197"/>
      <c r="H198" s="197"/>
      <c r="I198" s="197"/>
      <c r="J198" s="197"/>
      <c r="K198" s="197"/>
    </row>
    <row r="199" spans="1:11">
      <c r="A199" s="195"/>
      <c r="B199" s="195"/>
      <c r="C199" s="194"/>
      <c r="G199" s="197"/>
      <c r="H199" s="197"/>
      <c r="I199" s="197"/>
      <c r="J199" s="197"/>
      <c r="K199" s="197"/>
    </row>
    <row r="200" spans="1:11">
      <c r="A200" s="195"/>
      <c r="B200" s="195"/>
      <c r="C200" s="194"/>
      <c r="G200" s="197"/>
      <c r="H200" s="197"/>
      <c r="I200" s="197"/>
      <c r="J200" s="197"/>
      <c r="K200" s="197"/>
    </row>
    <row r="201" spans="1:11">
      <c r="A201" s="195"/>
      <c r="B201" s="195"/>
      <c r="C201" s="194"/>
      <c r="G201" s="197"/>
      <c r="H201" s="197"/>
      <c r="I201" s="197"/>
      <c r="J201" s="197"/>
      <c r="K201" s="197"/>
    </row>
    <row r="202" spans="1:11">
      <c r="A202" s="195"/>
      <c r="B202" s="195"/>
      <c r="C202" s="194"/>
      <c r="G202" s="197"/>
      <c r="H202" s="197"/>
      <c r="I202" s="197"/>
      <c r="J202" s="197"/>
      <c r="K202" s="197"/>
    </row>
    <row r="203" spans="1:11">
      <c r="A203" s="195"/>
      <c r="B203" s="195"/>
      <c r="C203" s="194"/>
      <c r="G203" s="197"/>
      <c r="H203" s="197"/>
      <c r="I203" s="197"/>
      <c r="J203" s="197"/>
      <c r="K203" s="197"/>
    </row>
    <row r="204" spans="1:11">
      <c r="A204" s="195"/>
      <c r="B204" s="195"/>
      <c r="C204" s="194"/>
      <c r="G204" s="197"/>
      <c r="H204" s="197"/>
      <c r="I204" s="197"/>
      <c r="J204" s="197"/>
      <c r="K204" s="197"/>
    </row>
    <row r="205" spans="1:11">
      <c r="A205" s="195"/>
      <c r="B205" s="195"/>
      <c r="C205" s="194"/>
      <c r="G205" s="197"/>
      <c r="H205" s="197"/>
      <c r="I205" s="197"/>
      <c r="J205" s="197"/>
      <c r="K205" s="197"/>
    </row>
    <row r="206" spans="1:11">
      <c r="A206" s="195"/>
      <c r="B206" s="195"/>
      <c r="C206" s="194"/>
      <c r="G206" s="197"/>
      <c r="H206" s="197"/>
      <c r="I206" s="197"/>
      <c r="J206" s="197"/>
      <c r="K206" s="197"/>
    </row>
    <row r="207" spans="1:11">
      <c r="A207" s="195"/>
      <c r="B207" s="195"/>
      <c r="C207" s="194"/>
      <c r="G207" s="197"/>
      <c r="H207" s="197"/>
      <c r="I207" s="197"/>
      <c r="J207" s="197"/>
      <c r="K207" s="197"/>
    </row>
    <row r="208" spans="1:11">
      <c r="A208" s="195"/>
      <c r="B208" s="195"/>
      <c r="C208" s="194"/>
      <c r="G208" s="197"/>
      <c r="H208" s="197"/>
      <c r="I208" s="197"/>
      <c r="J208" s="197"/>
      <c r="K208" s="197"/>
    </row>
    <row r="209" spans="1:11">
      <c r="A209" s="195"/>
      <c r="B209" s="195"/>
      <c r="C209" s="194"/>
      <c r="G209" s="197"/>
      <c r="H209" s="197"/>
      <c r="I209" s="197"/>
      <c r="J209" s="197"/>
      <c r="K209" s="197"/>
    </row>
    <row r="210" spans="1:11">
      <c r="A210" s="195"/>
      <c r="B210" s="195"/>
      <c r="C210" s="194"/>
      <c r="G210" s="197"/>
      <c r="H210" s="197"/>
      <c r="I210" s="197"/>
      <c r="J210" s="197"/>
      <c r="K210" s="197"/>
    </row>
    <row r="211" spans="1:11">
      <c r="A211" s="195"/>
      <c r="B211" s="195"/>
      <c r="C211" s="194"/>
      <c r="G211" s="197"/>
      <c r="H211" s="197"/>
      <c r="I211" s="197"/>
      <c r="J211" s="197"/>
      <c r="K211" s="197"/>
    </row>
    <row r="212" spans="1:11">
      <c r="A212" s="195"/>
      <c r="B212" s="195"/>
      <c r="C212" s="194"/>
      <c r="G212" s="197"/>
      <c r="H212" s="197"/>
      <c r="I212" s="197"/>
      <c r="J212" s="197"/>
      <c r="K212" s="197"/>
    </row>
    <row r="213" spans="1:11">
      <c r="A213" s="195"/>
      <c r="B213" s="195"/>
      <c r="C213" s="194"/>
      <c r="G213" s="197"/>
      <c r="H213" s="197"/>
      <c r="I213" s="197"/>
      <c r="J213" s="197"/>
      <c r="K213" s="197"/>
    </row>
    <row r="214" spans="1:11">
      <c r="A214" s="195"/>
      <c r="B214" s="195"/>
      <c r="C214" s="194"/>
      <c r="G214" s="197"/>
      <c r="H214" s="197"/>
      <c r="I214" s="197"/>
      <c r="J214" s="197"/>
      <c r="K214" s="197"/>
    </row>
    <row r="215" spans="1:11">
      <c r="A215" s="195"/>
      <c r="B215" s="195"/>
      <c r="C215" s="194"/>
      <c r="G215" s="197"/>
      <c r="H215" s="197"/>
      <c r="I215" s="197"/>
      <c r="J215" s="197"/>
      <c r="K215" s="197"/>
    </row>
    <row r="216" spans="1:11">
      <c r="A216" s="195"/>
      <c r="B216" s="195"/>
      <c r="C216" s="194"/>
      <c r="G216" s="197"/>
      <c r="H216" s="197"/>
      <c r="I216" s="197"/>
      <c r="J216" s="197"/>
      <c r="K216" s="197"/>
    </row>
    <row r="217" spans="1:11">
      <c r="A217" s="195"/>
      <c r="B217" s="195"/>
      <c r="C217" s="194"/>
      <c r="G217" s="197"/>
      <c r="H217" s="197"/>
      <c r="I217" s="197"/>
      <c r="J217" s="197"/>
      <c r="K217" s="197"/>
    </row>
    <row r="218" spans="1:11">
      <c r="A218" s="195"/>
      <c r="B218" s="195"/>
      <c r="C218" s="194"/>
      <c r="G218" s="197"/>
      <c r="H218" s="197"/>
      <c r="I218" s="197"/>
      <c r="J218" s="197"/>
      <c r="K218" s="197"/>
    </row>
    <row r="219" spans="1:11">
      <c r="A219" s="195"/>
      <c r="B219" s="195"/>
      <c r="C219" s="194"/>
      <c r="G219" s="197"/>
      <c r="H219" s="197"/>
      <c r="I219" s="197"/>
      <c r="J219" s="197"/>
      <c r="K219" s="197"/>
    </row>
    <row r="220" spans="1:11">
      <c r="A220" s="195"/>
      <c r="B220" s="195"/>
      <c r="C220" s="194"/>
      <c r="G220" s="197"/>
      <c r="H220" s="197"/>
      <c r="I220" s="197"/>
      <c r="J220" s="197"/>
      <c r="K220" s="197"/>
    </row>
    <row r="221" spans="1:11">
      <c r="A221" s="195"/>
      <c r="B221" s="195"/>
      <c r="C221" s="194"/>
      <c r="G221" s="197"/>
      <c r="H221" s="197"/>
      <c r="I221" s="197"/>
      <c r="J221" s="197"/>
      <c r="K221" s="197"/>
    </row>
    <row r="222" spans="1:11">
      <c r="A222" s="195"/>
      <c r="B222" s="195"/>
      <c r="C222" s="194"/>
      <c r="G222" s="197"/>
      <c r="H222" s="197"/>
      <c r="I222" s="197"/>
      <c r="J222" s="197"/>
      <c r="K222" s="197"/>
    </row>
    <row r="223" spans="1:11">
      <c r="A223" s="195"/>
      <c r="B223" s="195"/>
      <c r="C223" s="194"/>
      <c r="G223" s="197"/>
      <c r="H223" s="197"/>
      <c r="I223" s="197"/>
      <c r="J223" s="197"/>
      <c r="K223" s="197"/>
    </row>
    <row r="224" spans="1:11">
      <c r="A224" s="195"/>
      <c r="B224" s="195"/>
      <c r="C224" s="194"/>
      <c r="G224" s="197"/>
      <c r="H224" s="197"/>
      <c r="I224" s="197"/>
      <c r="J224" s="197"/>
      <c r="K224" s="197"/>
    </row>
    <row r="225" spans="1:11">
      <c r="A225" s="195"/>
      <c r="B225" s="195"/>
      <c r="C225" s="194"/>
      <c r="G225" s="197"/>
      <c r="H225" s="197"/>
      <c r="I225" s="197"/>
      <c r="J225" s="197"/>
      <c r="K225" s="197"/>
    </row>
    <row r="226" spans="1:11">
      <c r="A226" s="195"/>
      <c r="B226" s="195"/>
      <c r="C226" s="194"/>
      <c r="G226" s="197"/>
      <c r="H226" s="197"/>
      <c r="I226" s="197"/>
      <c r="J226" s="197"/>
      <c r="K226" s="197"/>
    </row>
    <row r="227" spans="1:11">
      <c r="A227" s="195"/>
      <c r="B227" s="195"/>
      <c r="C227" s="194"/>
      <c r="G227" s="197"/>
      <c r="H227" s="197"/>
      <c r="I227" s="197"/>
      <c r="J227" s="197"/>
      <c r="K227" s="197"/>
    </row>
    <row r="228" spans="1:11">
      <c r="A228" s="195"/>
      <c r="B228" s="195"/>
      <c r="C228" s="194"/>
      <c r="G228" s="197"/>
      <c r="H228" s="197"/>
      <c r="I228" s="197"/>
      <c r="J228" s="197"/>
      <c r="K228" s="197"/>
    </row>
    <row r="229" spans="1:11">
      <c r="A229" s="195"/>
      <c r="B229" s="195"/>
      <c r="C229" s="194"/>
      <c r="G229" s="197"/>
      <c r="H229" s="197"/>
      <c r="I229" s="197"/>
      <c r="J229" s="197"/>
      <c r="K229" s="197"/>
    </row>
    <row r="230" spans="1:11">
      <c r="A230" s="195"/>
      <c r="B230" s="195"/>
      <c r="C230" s="194"/>
      <c r="G230" s="197"/>
      <c r="H230" s="197"/>
      <c r="I230" s="197"/>
      <c r="J230" s="197"/>
      <c r="K230" s="197"/>
    </row>
    <row r="231" spans="1:11">
      <c r="A231" s="195"/>
      <c r="B231" s="195"/>
      <c r="C231" s="194"/>
      <c r="G231" s="197"/>
      <c r="H231" s="197"/>
      <c r="I231" s="197"/>
      <c r="J231" s="197"/>
      <c r="K231" s="197"/>
    </row>
    <row r="232" spans="1:11">
      <c r="A232" s="195"/>
      <c r="B232" s="195"/>
      <c r="C232" s="194"/>
      <c r="G232" s="197"/>
      <c r="H232" s="197"/>
      <c r="I232" s="197"/>
      <c r="J232" s="197"/>
      <c r="K232" s="197"/>
    </row>
    <row r="233" spans="1:11">
      <c r="A233" s="195"/>
      <c r="B233" s="195"/>
      <c r="C233" s="194"/>
      <c r="G233" s="197"/>
      <c r="H233" s="197"/>
      <c r="I233" s="197"/>
      <c r="J233" s="197"/>
      <c r="K233" s="197"/>
    </row>
    <row r="234" spans="1:11">
      <c r="A234" s="195"/>
      <c r="B234" s="195"/>
      <c r="C234" s="194"/>
      <c r="G234" s="197"/>
      <c r="H234" s="197"/>
      <c r="I234" s="197"/>
      <c r="J234" s="197"/>
      <c r="K234" s="197"/>
    </row>
    <row r="235" spans="1:11">
      <c r="A235" s="195"/>
      <c r="B235" s="195"/>
      <c r="C235" s="194"/>
      <c r="G235" s="197"/>
      <c r="H235" s="197"/>
      <c r="I235" s="197"/>
      <c r="J235" s="197"/>
      <c r="K235" s="197"/>
    </row>
    <row r="236" spans="1:11">
      <c r="A236" s="195"/>
      <c r="B236" s="195"/>
      <c r="C236" s="194"/>
      <c r="G236" s="197"/>
      <c r="H236" s="197"/>
      <c r="I236" s="197"/>
      <c r="J236" s="197"/>
      <c r="K236" s="197"/>
    </row>
    <row r="237" spans="1:11">
      <c r="A237" s="195"/>
      <c r="B237" s="195"/>
      <c r="C237" s="194"/>
      <c r="G237" s="197"/>
      <c r="H237" s="197"/>
      <c r="I237" s="197"/>
      <c r="J237" s="197"/>
      <c r="K237" s="197"/>
    </row>
    <row r="238" spans="1:11">
      <c r="A238" s="195"/>
      <c r="B238" s="195"/>
      <c r="C238" s="194"/>
      <c r="G238" s="197"/>
      <c r="H238" s="197"/>
      <c r="I238" s="197"/>
      <c r="J238" s="197"/>
      <c r="K238" s="197"/>
    </row>
    <row r="239" spans="1:11">
      <c r="A239" s="195"/>
      <c r="B239" s="195"/>
      <c r="C239" s="194"/>
      <c r="G239" s="197"/>
      <c r="H239" s="197"/>
      <c r="I239" s="197"/>
      <c r="J239" s="197"/>
      <c r="K239" s="197"/>
    </row>
    <row r="240" spans="1:11">
      <c r="A240" s="195"/>
      <c r="B240" s="195"/>
      <c r="C240" s="194"/>
      <c r="G240" s="197"/>
      <c r="H240" s="197"/>
      <c r="I240" s="197"/>
      <c r="J240" s="197"/>
      <c r="K240" s="197"/>
    </row>
    <row r="241" spans="1:11">
      <c r="A241" s="195"/>
      <c r="B241" s="195"/>
      <c r="C241" s="194"/>
      <c r="G241" s="197"/>
      <c r="H241" s="197"/>
      <c r="I241" s="197"/>
      <c r="J241" s="197"/>
      <c r="K241" s="197"/>
    </row>
    <row r="242" spans="1:11">
      <c r="A242" s="195"/>
      <c r="B242" s="195"/>
      <c r="C242" s="194"/>
      <c r="G242" s="197"/>
      <c r="H242" s="197"/>
      <c r="I242" s="197"/>
      <c r="J242" s="197"/>
      <c r="K242" s="197"/>
    </row>
    <row r="243" spans="1:11">
      <c r="A243" s="195"/>
      <c r="B243" s="195"/>
      <c r="C243" s="194"/>
      <c r="G243" s="197"/>
      <c r="H243" s="197"/>
      <c r="I243" s="197"/>
      <c r="J243" s="197"/>
      <c r="K243" s="197"/>
    </row>
    <row r="244" spans="1:11">
      <c r="A244" s="195"/>
      <c r="B244" s="195"/>
      <c r="C244" s="194"/>
      <c r="G244" s="197"/>
      <c r="H244" s="197"/>
      <c r="I244" s="197"/>
      <c r="J244" s="197"/>
      <c r="K244" s="197"/>
    </row>
    <row r="245" spans="1:11">
      <c r="A245" s="195"/>
      <c r="B245" s="195"/>
      <c r="C245" s="194"/>
      <c r="G245" s="197"/>
      <c r="H245" s="197"/>
      <c r="I245" s="197"/>
      <c r="J245" s="197"/>
      <c r="K245" s="197"/>
    </row>
    <row r="246" spans="1:11">
      <c r="A246" s="195"/>
      <c r="B246" s="195"/>
      <c r="C246" s="194"/>
      <c r="G246" s="197"/>
      <c r="H246" s="197"/>
      <c r="I246" s="197"/>
      <c r="J246" s="197"/>
      <c r="K246" s="197"/>
    </row>
    <row r="247" spans="1:11">
      <c r="A247" s="195"/>
      <c r="B247" s="195"/>
      <c r="C247" s="194"/>
      <c r="G247" s="197"/>
      <c r="H247" s="197"/>
      <c r="I247" s="197"/>
      <c r="J247" s="197"/>
      <c r="K247" s="197"/>
    </row>
    <row r="248" spans="1:11">
      <c r="A248" s="195"/>
      <c r="B248" s="195"/>
      <c r="C248" s="194"/>
      <c r="G248" s="197"/>
      <c r="H248" s="197"/>
      <c r="I248" s="197"/>
      <c r="J248" s="197"/>
      <c r="K248" s="197"/>
    </row>
    <row r="249" spans="1:11">
      <c r="A249" s="195"/>
      <c r="B249" s="195"/>
      <c r="C249" s="194"/>
      <c r="G249" s="197"/>
      <c r="H249" s="197"/>
      <c r="I249" s="197"/>
      <c r="J249" s="197"/>
      <c r="K249" s="197"/>
    </row>
    <row r="250" spans="1:11">
      <c r="A250" s="195"/>
      <c r="B250" s="195"/>
      <c r="C250" s="194"/>
      <c r="G250" s="197"/>
      <c r="H250" s="197"/>
      <c r="I250" s="197"/>
      <c r="J250" s="197"/>
      <c r="K250" s="197"/>
    </row>
    <row r="251" spans="1:11">
      <c r="A251" s="195"/>
      <c r="B251" s="195"/>
      <c r="C251" s="194"/>
      <c r="G251" s="197"/>
      <c r="H251" s="197"/>
      <c r="I251" s="197"/>
      <c r="J251" s="197"/>
      <c r="K251" s="197"/>
    </row>
    <row r="252" spans="1:11">
      <c r="A252" s="195"/>
      <c r="B252" s="195"/>
      <c r="C252" s="194"/>
      <c r="G252" s="197"/>
      <c r="H252" s="197"/>
      <c r="I252" s="197"/>
      <c r="J252" s="197"/>
      <c r="K252" s="197"/>
    </row>
    <row r="253" spans="1:11">
      <c r="A253" s="195"/>
      <c r="B253" s="195"/>
      <c r="C253" s="194"/>
      <c r="G253" s="197"/>
      <c r="H253" s="197"/>
      <c r="I253" s="197"/>
      <c r="J253" s="197"/>
      <c r="K253" s="197"/>
    </row>
    <row r="254" spans="1:11">
      <c r="A254" s="195"/>
      <c r="B254" s="195"/>
      <c r="C254" s="194"/>
      <c r="G254" s="197"/>
      <c r="H254" s="197"/>
      <c r="I254" s="197"/>
      <c r="J254" s="197"/>
      <c r="K254" s="197"/>
    </row>
    <row r="255" spans="1:11">
      <c r="A255" s="195"/>
      <c r="B255" s="195"/>
      <c r="C255" s="194"/>
      <c r="G255" s="197"/>
      <c r="H255" s="197"/>
      <c r="I255" s="197"/>
      <c r="J255" s="197"/>
      <c r="K255" s="197"/>
    </row>
    <row r="256" spans="1:11">
      <c r="A256" s="195"/>
      <c r="B256" s="195"/>
      <c r="C256" s="194"/>
      <c r="G256" s="197"/>
      <c r="H256" s="197"/>
      <c r="I256" s="197"/>
      <c r="J256" s="197"/>
      <c r="K256" s="197"/>
    </row>
    <row r="257" spans="1:11">
      <c r="A257" s="195"/>
      <c r="B257" s="195"/>
      <c r="C257" s="194"/>
      <c r="G257" s="197"/>
      <c r="H257" s="197"/>
      <c r="I257" s="197"/>
      <c r="J257" s="197"/>
      <c r="K257" s="197"/>
    </row>
    <row r="258" spans="1:11">
      <c r="A258" s="195"/>
      <c r="B258" s="195"/>
      <c r="C258" s="194"/>
      <c r="G258" s="197"/>
      <c r="H258" s="197"/>
      <c r="I258" s="197"/>
      <c r="J258" s="197"/>
      <c r="K258" s="197"/>
    </row>
    <row r="259" spans="1:11">
      <c r="A259" s="195"/>
      <c r="B259" s="195"/>
      <c r="C259" s="194"/>
      <c r="G259" s="197"/>
      <c r="H259" s="197"/>
      <c r="I259" s="197"/>
      <c r="J259" s="197"/>
      <c r="K259" s="197"/>
    </row>
    <row r="260" spans="1:11">
      <c r="A260" s="195"/>
      <c r="B260" s="195"/>
      <c r="C260" s="194"/>
      <c r="G260" s="197"/>
      <c r="H260" s="197"/>
      <c r="I260" s="197"/>
      <c r="J260" s="197"/>
      <c r="K260" s="197"/>
    </row>
    <row r="261" spans="1:11">
      <c r="A261" s="195"/>
      <c r="B261" s="195"/>
      <c r="C261" s="194"/>
      <c r="G261" s="197"/>
      <c r="H261" s="197"/>
      <c r="I261" s="197"/>
      <c r="J261" s="197"/>
      <c r="K261" s="197"/>
    </row>
    <row r="262" spans="1:11">
      <c r="A262" s="195"/>
      <c r="B262" s="195"/>
      <c r="C262" s="194"/>
      <c r="G262" s="197"/>
      <c r="H262" s="197"/>
      <c r="I262" s="197"/>
      <c r="J262" s="197"/>
      <c r="K262" s="197"/>
    </row>
    <row r="263" spans="1:11">
      <c r="A263" s="195"/>
      <c r="B263" s="195"/>
      <c r="C263" s="194"/>
      <c r="G263" s="197"/>
      <c r="H263" s="197"/>
      <c r="I263" s="197"/>
      <c r="J263" s="197"/>
      <c r="K263" s="197"/>
    </row>
    <row r="264" spans="1:11">
      <c r="A264" s="195"/>
      <c r="B264" s="195"/>
      <c r="C264" s="194"/>
      <c r="G264" s="197"/>
      <c r="H264" s="197"/>
      <c r="I264" s="197"/>
      <c r="J264" s="197"/>
      <c r="K264" s="197"/>
    </row>
    <row r="265" spans="1:11">
      <c r="A265" s="195"/>
      <c r="B265" s="195"/>
      <c r="C265" s="194"/>
      <c r="G265" s="197"/>
      <c r="H265" s="197"/>
      <c r="I265" s="197"/>
      <c r="J265" s="197"/>
      <c r="K265" s="197"/>
    </row>
    <row r="266" spans="1:11">
      <c r="A266" s="195"/>
      <c r="B266" s="195"/>
      <c r="C266" s="194"/>
      <c r="G266" s="197"/>
      <c r="H266" s="197"/>
      <c r="I266" s="197"/>
      <c r="J266" s="197"/>
      <c r="K266" s="197"/>
    </row>
    <row r="267" spans="1:11">
      <c r="A267" s="195"/>
      <c r="B267" s="195"/>
      <c r="C267" s="194"/>
      <c r="G267" s="197"/>
      <c r="H267" s="197"/>
      <c r="I267" s="197"/>
      <c r="J267" s="197"/>
      <c r="K267" s="197"/>
    </row>
    <row r="268" spans="1:11">
      <c r="A268" s="195"/>
      <c r="B268" s="195"/>
      <c r="C268" s="194"/>
      <c r="G268" s="197"/>
      <c r="H268" s="197"/>
      <c r="I268" s="197"/>
      <c r="J268" s="197"/>
      <c r="K268" s="197"/>
    </row>
    <row r="269" spans="1:11">
      <c r="A269" s="195"/>
      <c r="B269" s="195"/>
      <c r="C269" s="194"/>
      <c r="G269" s="197"/>
      <c r="H269" s="197"/>
      <c r="I269" s="197"/>
      <c r="J269" s="197"/>
      <c r="K269" s="197"/>
    </row>
    <row r="270" spans="1:11">
      <c r="A270" s="195"/>
      <c r="B270" s="195"/>
      <c r="C270" s="194"/>
      <c r="G270" s="197"/>
      <c r="H270" s="197"/>
      <c r="I270" s="197"/>
      <c r="J270" s="197"/>
      <c r="K270" s="197"/>
    </row>
    <row r="271" spans="1:11">
      <c r="A271" s="195"/>
      <c r="B271" s="195"/>
      <c r="C271" s="194"/>
      <c r="G271" s="197"/>
      <c r="H271" s="197"/>
      <c r="I271" s="197"/>
      <c r="J271" s="197"/>
      <c r="K271" s="197"/>
    </row>
    <row r="272" spans="1:11">
      <c r="A272" s="195"/>
      <c r="B272" s="195"/>
      <c r="C272" s="194"/>
      <c r="G272" s="197"/>
      <c r="H272" s="197"/>
      <c r="I272" s="197"/>
      <c r="J272" s="197"/>
      <c r="K272" s="197"/>
    </row>
    <row r="273" spans="1:11">
      <c r="A273" s="195"/>
      <c r="B273" s="195"/>
      <c r="C273" s="194"/>
      <c r="G273" s="197"/>
      <c r="H273" s="197"/>
      <c r="I273" s="197"/>
      <c r="J273" s="197"/>
      <c r="K273" s="197"/>
    </row>
    <row r="274" spans="1:11">
      <c r="A274" s="195"/>
      <c r="B274" s="195"/>
      <c r="C274" s="194"/>
      <c r="G274" s="197"/>
      <c r="H274" s="197"/>
      <c r="I274" s="197"/>
      <c r="J274" s="197"/>
      <c r="K274" s="197"/>
    </row>
    <row r="275" spans="1:11">
      <c r="A275" s="195"/>
      <c r="B275" s="195"/>
      <c r="C275" s="194"/>
      <c r="G275" s="197"/>
      <c r="H275" s="197"/>
      <c r="I275" s="197"/>
      <c r="J275" s="197"/>
      <c r="K275" s="197"/>
    </row>
    <row r="276" spans="1:11">
      <c r="A276" s="195"/>
      <c r="B276" s="195"/>
      <c r="C276" s="194"/>
      <c r="G276" s="197"/>
      <c r="H276" s="197"/>
      <c r="I276" s="197"/>
      <c r="J276" s="197"/>
      <c r="K276" s="197"/>
    </row>
    <row r="277" spans="1:11">
      <c r="A277" s="195"/>
      <c r="B277" s="195"/>
      <c r="C277" s="194"/>
      <c r="G277" s="197"/>
      <c r="H277" s="197"/>
      <c r="I277" s="197"/>
      <c r="J277" s="197"/>
      <c r="K277" s="197"/>
    </row>
    <row r="278" spans="1:11">
      <c r="A278" s="195"/>
      <c r="B278" s="195"/>
      <c r="C278" s="194"/>
      <c r="G278" s="197"/>
      <c r="H278" s="197"/>
      <c r="I278" s="197"/>
      <c r="J278" s="197"/>
      <c r="K278" s="197"/>
    </row>
    <row r="279" spans="1:11">
      <c r="A279" s="195"/>
      <c r="B279" s="195"/>
      <c r="C279" s="194"/>
      <c r="G279" s="197"/>
      <c r="H279" s="197"/>
      <c r="I279" s="197"/>
      <c r="J279" s="197"/>
      <c r="K279" s="197"/>
    </row>
    <row r="280" spans="1:11">
      <c r="A280" s="195"/>
      <c r="B280" s="195"/>
      <c r="C280" s="194"/>
      <c r="G280" s="197"/>
      <c r="H280" s="197"/>
      <c r="I280" s="197"/>
      <c r="J280" s="197"/>
      <c r="K280" s="197"/>
    </row>
    <row r="281" spans="1:11">
      <c r="A281" s="195"/>
      <c r="B281" s="195"/>
      <c r="C281" s="194"/>
      <c r="G281" s="197"/>
      <c r="H281" s="197"/>
      <c r="I281" s="197"/>
      <c r="J281" s="197"/>
      <c r="K281" s="197"/>
    </row>
    <row r="282" spans="1:11">
      <c r="A282" s="195"/>
      <c r="B282" s="195"/>
      <c r="C282" s="194"/>
      <c r="G282" s="197"/>
      <c r="H282" s="197"/>
      <c r="I282" s="197"/>
      <c r="J282" s="197"/>
      <c r="K282" s="197"/>
    </row>
    <row r="283" spans="1:11">
      <c r="A283" s="195"/>
      <c r="B283" s="195"/>
      <c r="C283" s="194"/>
      <c r="G283" s="197"/>
      <c r="H283" s="197"/>
      <c r="I283" s="197"/>
      <c r="J283" s="197"/>
      <c r="K283" s="197"/>
    </row>
    <row r="284" spans="1:11">
      <c r="A284" s="195"/>
      <c r="B284" s="195"/>
      <c r="C284" s="194"/>
      <c r="G284" s="197"/>
      <c r="H284" s="197"/>
      <c r="I284" s="197"/>
      <c r="J284" s="197"/>
      <c r="K284" s="197"/>
    </row>
    <row r="285" spans="1:11">
      <c r="A285" s="195"/>
      <c r="B285" s="195"/>
      <c r="C285" s="194"/>
      <c r="G285" s="197"/>
      <c r="H285" s="197"/>
      <c r="I285" s="197"/>
      <c r="J285" s="197"/>
      <c r="K285" s="197"/>
    </row>
    <row r="286" spans="1:11">
      <c r="A286" s="195"/>
      <c r="B286" s="195"/>
      <c r="C286" s="194"/>
      <c r="G286" s="197"/>
      <c r="H286" s="197"/>
      <c r="I286" s="197"/>
      <c r="J286" s="197"/>
      <c r="K286" s="197"/>
    </row>
    <row r="287" spans="1:11">
      <c r="A287" s="195"/>
      <c r="B287" s="195"/>
      <c r="C287" s="194"/>
      <c r="G287" s="197"/>
      <c r="H287" s="197"/>
      <c r="I287" s="197"/>
      <c r="J287" s="197"/>
      <c r="K287" s="197"/>
    </row>
    <row r="288" spans="1:11">
      <c r="A288" s="195"/>
      <c r="B288" s="195"/>
      <c r="C288" s="194"/>
      <c r="G288" s="197"/>
      <c r="H288" s="197"/>
      <c r="I288" s="197"/>
      <c r="J288" s="197"/>
      <c r="K288" s="197"/>
    </row>
    <row r="289" spans="1:11">
      <c r="A289" s="195"/>
      <c r="B289" s="195"/>
      <c r="C289" s="194"/>
      <c r="G289" s="197"/>
      <c r="H289" s="197"/>
      <c r="I289" s="197"/>
      <c r="J289" s="197"/>
      <c r="K289" s="197"/>
    </row>
    <row r="290" spans="1:11">
      <c r="A290" s="195"/>
      <c r="B290" s="195"/>
      <c r="C290" s="194"/>
      <c r="G290" s="197"/>
      <c r="H290" s="197"/>
      <c r="I290" s="197"/>
      <c r="J290" s="197"/>
      <c r="K290" s="197"/>
    </row>
    <row r="291" spans="1:11">
      <c r="A291" s="195"/>
      <c r="B291" s="195"/>
      <c r="C291" s="194"/>
      <c r="G291" s="197"/>
      <c r="H291" s="197"/>
      <c r="I291" s="197"/>
      <c r="J291" s="197"/>
      <c r="K291" s="197"/>
    </row>
    <row r="292" spans="1:11">
      <c r="A292" s="195"/>
      <c r="B292" s="195"/>
      <c r="C292" s="194"/>
      <c r="G292" s="197"/>
      <c r="H292" s="197"/>
      <c r="I292" s="197"/>
      <c r="J292" s="197"/>
      <c r="K292" s="197"/>
    </row>
    <row r="293" spans="1:11">
      <c r="A293" s="195"/>
      <c r="B293" s="195"/>
      <c r="C293" s="194"/>
      <c r="G293" s="197"/>
      <c r="H293" s="197"/>
      <c r="I293" s="197"/>
      <c r="J293" s="197"/>
      <c r="K293" s="197"/>
    </row>
    <row r="294" spans="1:11">
      <c r="A294" s="195"/>
      <c r="B294" s="195"/>
      <c r="C294" s="194"/>
      <c r="G294" s="197"/>
      <c r="H294" s="197"/>
      <c r="I294" s="197"/>
      <c r="J294" s="197"/>
      <c r="K294" s="197"/>
    </row>
    <row r="295" spans="1:11">
      <c r="A295" s="195"/>
      <c r="B295" s="195"/>
      <c r="C295" s="194"/>
      <c r="G295" s="197"/>
      <c r="H295" s="197"/>
      <c r="I295" s="197"/>
      <c r="J295" s="197"/>
      <c r="K295" s="197"/>
    </row>
    <row r="296" spans="1:11">
      <c r="A296" s="195"/>
      <c r="B296" s="195"/>
      <c r="C296" s="194"/>
      <c r="G296" s="197"/>
      <c r="H296" s="197"/>
      <c r="I296" s="197"/>
      <c r="J296" s="197"/>
      <c r="K296" s="197"/>
    </row>
    <row r="297" spans="1:11">
      <c r="A297" s="195"/>
      <c r="B297" s="195"/>
      <c r="C297" s="194"/>
      <c r="G297" s="197"/>
      <c r="H297" s="197"/>
      <c r="I297" s="197"/>
      <c r="J297" s="197"/>
      <c r="K297" s="197"/>
    </row>
    <row r="298" spans="1:11">
      <c r="A298" s="195"/>
      <c r="B298" s="195"/>
      <c r="C298" s="194"/>
      <c r="G298" s="197"/>
      <c r="H298" s="197"/>
      <c r="I298" s="197"/>
      <c r="J298" s="197"/>
      <c r="K298" s="197"/>
    </row>
    <row r="299" spans="1:11">
      <c r="A299" s="195"/>
      <c r="B299" s="195"/>
      <c r="C299" s="194"/>
      <c r="G299" s="197"/>
      <c r="H299" s="197"/>
      <c r="I299" s="197"/>
      <c r="J299" s="197"/>
      <c r="K299" s="197"/>
    </row>
    <row r="300" spans="1:11">
      <c r="A300" s="195"/>
      <c r="B300" s="195"/>
      <c r="C300" s="194"/>
      <c r="G300" s="197"/>
      <c r="H300" s="197"/>
      <c r="I300" s="197"/>
      <c r="J300" s="197"/>
      <c r="K300" s="197"/>
    </row>
    <row r="301" spans="1:11">
      <c r="A301" s="195"/>
      <c r="B301" s="195"/>
      <c r="C301" s="194"/>
      <c r="G301" s="197"/>
      <c r="H301" s="197"/>
      <c r="I301" s="197"/>
      <c r="J301" s="197"/>
      <c r="K301" s="197"/>
    </row>
    <row r="302" spans="1:11">
      <c r="A302" s="195"/>
      <c r="B302" s="195"/>
      <c r="C302" s="194"/>
      <c r="G302" s="197"/>
      <c r="H302" s="197"/>
      <c r="I302" s="197"/>
      <c r="J302" s="197"/>
      <c r="K302" s="197"/>
    </row>
    <row r="303" spans="1:11">
      <c r="A303" s="195"/>
      <c r="B303" s="195"/>
      <c r="C303" s="194"/>
      <c r="G303" s="197"/>
      <c r="H303" s="197"/>
      <c r="I303" s="197"/>
      <c r="J303" s="197"/>
      <c r="K303" s="197"/>
    </row>
    <row r="304" spans="1:11">
      <c r="A304" s="195"/>
      <c r="B304" s="195"/>
      <c r="C304" s="194"/>
      <c r="G304" s="197"/>
      <c r="H304" s="197"/>
      <c r="I304" s="197"/>
      <c r="J304" s="197"/>
      <c r="K304" s="197"/>
    </row>
    <row r="305" spans="1:11">
      <c r="A305" s="195"/>
      <c r="B305" s="195"/>
      <c r="C305" s="194"/>
      <c r="G305" s="197"/>
      <c r="H305" s="197"/>
      <c r="I305" s="197"/>
      <c r="J305" s="197"/>
      <c r="K305" s="197"/>
    </row>
    <row r="306" spans="1:11">
      <c r="A306" s="195"/>
      <c r="B306" s="195"/>
      <c r="C306" s="194"/>
      <c r="G306" s="197"/>
      <c r="H306" s="197"/>
      <c r="I306" s="197"/>
      <c r="J306" s="197"/>
      <c r="K306" s="197"/>
    </row>
    <row r="307" spans="1:11">
      <c r="A307" s="195"/>
      <c r="B307" s="195"/>
      <c r="C307" s="194"/>
      <c r="G307" s="197"/>
      <c r="H307" s="197"/>
      <c r="I307" s="197"/>
      <c r="J307" s="197"/>
      <c r="K307" s="197"/>
    </row>
    <row r="308" spans="1:11">
      <c r="A308" s="195"/>
      <c r="B308" s="195"/>
      <c r="C308" s="194"/>
      <c r="G308" s="197"/>
      <c r="H308" s="197"/>
      <c r="I308" s="197"/>
      <c r="J308" s="197"/>
      <c r="K308" s="197"/>
    </row>
    <row r="309" spans="1:11">
      <c r="A309" s="195"/>
      <c r="B309" s="195"/>
      <c r="C309" s="194"/>
      <c r="G309" s="197"/>
      <c r="H309" s="197"/>
      <c r="I309" s="197"/>
      <c r="J309" s="197"/>
      <c r="K309" s="197"/>
    </row>
    <row r="310" spans="1:11">
      <c r="A310" s="195"/>
      <c r="B310" s="195"/>
      <c r="C310" s="194"/>
      <c r="G310" s="197"/>
      <c r="H310" s="197"/>
      <c r="I310" s="197"/>
      <c r="J310" s="197"/>
      <c r="K310" s="197"/>
    </row>
    <row r="311" spans="1:11">
      <c r="A311" s="195"/>
      <c r="B311" s="195"/>
      <c r="C311" s="194"/>
      <c r="G311" s="197"/>
      <c r="H311" s="197"/>
      <c r="I311" s="197"/>
      <c r="J311" s="197"/>
      <c r="K311" s="197"/>
    </row>
    <row r="312" spans="1:11">
      <c r="A312" s="195"/>
      <c r="B312" s="195"/>
      <c r="C312" s="194"/>
      <c r="G312" s="197"/>
      <c r="H312" s="197"/>
      <c r="I312" s="197"/>
      <c r="J312" s="197"/>
      <c r="K312" s="197"/>
    </row>
    <row r="313" spans="1:11">
      <c r="A313" s="195"/>
      <c r="B313" s="195"/>
      <c r="C313" s="194"/>
      <c r="G313" s="197"/>
      <c r="H313" s="197"/>
      <c r="I313" s="197"/>
      <c r="J313" s="197"/>
      <c r="K313" s="197"/>
    </row>
    <row r="314" spans="1:11">
      <c r="A314" s="195"/>
      <c r="B314" s="195"/>
      <c r="C314" s="194"/>
      <c r="G314" s="197"/>
      <c r="H314" s="197"/>
      <c r="I314" s="197"/>
      <c r="J314" s="197"/>
      <c r="K314" s="197"/>
    </row>
    <row r="315" spans="1:11">
      <c r="A315" s="195"/>
      <c r="B315" s="195"/>
      <c r="C315" s="194"/>
      <c r="G315" s="197"/>
      <c r="H315" s="197"/>
      <c r="I315" s="197"/>
      <c r="J315" s="197"/>
      <c r="K315" s="197"/>
    </row>
    <row r="316" spans="1:11">
      <c r="A316" s="195"/>
      <c r="B316" s="195"/>
      <c r="C316" s="194"/>
      <c r="G316" s="197"/>
      <c r="H316" s="197"/>
      <c r="I316" s="197"/>
      <c r="J316" s="197"/>
      <c r="K316" s="197"/>
    </row>
    <row r="317" spans="1:11">
      <c r="A317" s="195"/>
      <c r="B317" s="195"/>
      <c r="C317" s="194"/>
      <c r="G317" s="197"/>
      <c r="H317" s="197"/>
      <c r="I317" s="197"/>
      <c r="J317" s="197"/>
      <c r="K317" s="197"/>
    </row>
    <row r="318" spans="1:11">
      <c r="A318" s="195"/>
      <c r="B318" s="195"/>
      <c r="C318" s="194"/>
      <c r="G318" s="197"/>
      <c r="H318" s="197"/>
      <c r="I318" s="197"/>
      <c r="J318" s="197"/>
      <c r="K318" s="197"/>
    </row>
    <row r="319" spans="1:11">
      <c r="A319" s="195"/>
      <c r="B319" s="195"/>
      <c r="C319" s="194"/>
      <c r="G319" s="197"/>
      <c r="H319" s="197"/>
      <c r="I319" s="197"/>
      <c r="J319" s="197"/>
      <c r="K319" s="197"/>
    </row>
    <row r="320" spans="1:11">
      <c r="A320" s="195"/>
      <c r="B320" s="195"/>
      <c r="C320" s="194"/>
      <c r="G320" s="197"/>
      <c r="H320" s="197"/>
      <c r="I320" s="197"/>
      <c r="J320" s="197"/>
      <c r="K320" s="197"/>
    </row>
    <row r="321" spans="1:11">
      <c r="A321" s="195"/>
      <c r="B321" s="195"/>
      <c r="C321" s="194"/>
      <c r="G321" s="197"/>
      <c r="H321" s="197"/>
      <c r="I321" s="197"/>
      <c r="J321" s="197"/>
      <c r="K321" s="197"/>
    </row>
    <row r="322" spans="1:11">
      <c r="A322" s="195"/>
      <c r="B322" s="195"/>
      <c r="C322" s="194"/>
      <c r="G322" s="197"/>
      <c r="H322" s="197"/>
      <c r="I322" s="197"/>
      <c r="J322" s="197"/>
      <c r="K322" s="197"/>
    </row>
    <row r="323" spans="1:11">
      <c r="A323" s="195"/>
      <c r="B323" s="195"/>
      <c r="C323" s="194"/>
      <c r="G323" s="197"/>
      <c r="H323" s="197"/>
      <c r="I323" s="197"/>
      <c r="J323" s="197"/>
      <c r="K323" s="197"/>
    </row>
    <row r="324" spans="1:11">
      <c r="A324" s="195"/>
      <c r="B324" s="195"/>
      <c r="C324" s="194"/>
      <c r="G324" s="197"/>
      <c r="H324" s="197"/>
      <c r="I324" s="197"/>
      <c r="J324" s="197"/>
      <c r="K324" s="197"/>
    </row>
    <row r="325" spans="1:11">
      <c r="A325" s="195"/>
      <c r="B325" s="195"/>
      <c r="C325" s="194"/>
      <c r="G325" s="197"/>
      <c r="H325" s="197"/>
      <c r="I325" s="197"/>
      <c r="J325" s="197"/>
      <c r="K325" s="197"/>
    </row>
    <row r="326" spans="1:11">
      <c r="A326" s="195"/>
      <c r="B326" s="195"/>
      <c r="C326" s="194"/>
      <c r="G326" s="197"/>
      <c r="H326" s="197"/>
      <c r="I326" s="197"/>
      <c r="J326" s="197"/>
      <c r="K326" s="197"/>
    </row>
    <row r="327" spans="1:11">
      <c r="A327" s="195"/>
      <c r="B327" s="195"/>
      <c r="C327" s="194"/>
      <c r="G327" s="197"/>
      <c r="H327" s="197"/>
      <c r="I327" s="197"/>
      <c r="J327" s="197"/>
      <c r="K327" s="197"/>
    </row>
    <row r="328" spans="1:11">
      <c r="A328" s="195"/>
      <c r="B328" s="195"/>
      <c r="C328" s="194"/>
      <c r="G328" s="197"/>
      <c r="H328" s="197"/>
      <c r="I328" s="197"/>
      <c r="J328" s="197"/>
      <c r="K328" s="197"/>
    </row>
    <row r="329" spans="1:11">
      <c r="A329" s="195"/>
      <c r="B329" s="195"/>
      <c r="C329" s="194"/>
      <c r="G329" s="197"/>
      <c r="H329" s="197"/>
      <c r="I329" s="197"/>
      <c r="J329" s="197"/>
      <c r="K329" s="197"/>
    </row>
    <row r="330" spans="1:11">
      <c r="A330" s="195"/>
      <c r="B330" s="195"/>
      <c r="C330" s="194"/>
      <c r="G330" s="197"/>
      <c r="H330" s="197"/>
      <c r="I330" s="197"/>
      <c r="J330" s="197"/>
      <c r="K330" s="197"/>
    </row>
    <row r="331" spans="1:11">
      <c r="A331" s="195"/>
      <c r="B331" s="195"/>
      <c r="C331" s="194"/>
      <c r="G331" s="197"/>
      <c r="H331" s="197"/>
      <c r="I331" s="197"/>
      <c r="J331" s="197"/>
      <c r="K331" s="197"/>
    </row>
    <row r="332" spans="1:11">
      <c r="A332" s="195"/>
      <c r="B332" s="195"/>
      <c r="C332" s="194"/>
      <c r="G332" s="197"/>
      <c r="H332" s="197"/>
      <c r="I332" s="197"/>
      <c r="J332" s="197"/>
      <c r="K332" s="197"/>
    </row>
    <row r="333" spans="1:11">
      <c r="A333" s="195"/>
      <c r="B333" s="195"/>
      <c r="C333" s="194"/>
      <c r="G333" s="197"/>
      <c r="H333" s="197"/>
      <c r="I333" s="197"/>
      <c r="J333" s="197"/>
      <c r="K333" s="197"/>
    </row>
    <row r="334" spans="1:11">
      <c r="A334" s="195"/>
      <c r="B334" s="195"/>
      <c r="C334" s="194"/>
      <c r="G334" s="197"/>
      <c r="H334" s="197"/>
      <c r="I334" s="197"/>
      <c r="J334" s="197"/>
      <c r="K334" s="197"/>
    </row>
    <row r="335" spans="1:11">
      <c r="A335" s="195"/>
      <c r="B335" s="195"/>
      <c r="C335" s="194"/>
      <c r="G335" s="197"/>
      <c r="H335" s="197"/>
      <c r="I335" s="197"/>
      <c r="J335" s="197"/>
      <c r="K335" s="197"/>
    </row>
    <row r="336" spans="1:11">
      <c r="A336" s="195"/>
      <c r="B336" s="195"/>
      <c r="C336" s="194"/>
      <c r="G336" s="197"/>
      <c r="H336" s="197"/>
      <c r="I336" s="197"/>
      <c r="J336" s="197"/>
      <c r="K336" s="197"/>
    </row>
    <row r="337" spans="1:11">
      <c r="A337" s="195"/>
      <c r="B337" s="195"/>
      <c r="C337" s="194"/>
      <c r="G337" s="197"/>
      <c r="H337" s="197"/>
      <c r="I337" s="197"/>
      <c r="J337" s="197"/>
      <c r="K337" s="197"/>
    </row>
    <row r="338" spans="1:11">
      <c r="A338" s="195"/>
      <c r="B338" s="195"/>
      <c r="C338" s="194"/>
      <c r="G338" s="197"/>
      <c r="H338" s="197"/>
      <c r="I338" s="197"/>
      <c r="J338" s="197"/>
      <c r="K338" s="197"/>
    </row>
    <row r="339" spans="1:11">
      <c r="A339" s="195"/>
      <c r="B339" s="195"/>
      <c r="C339" s="194"/>
      <c r="G339" s="197"/>
      <c r="H339" s="197"/>
      <c r="I339" s="197"/>
      <c r="J339" s="197"/>
      <c r="K339" s="197"/>
    </row>
    <row r="340" spans="1:11">
      <c r="A340" s="195"/>
      <c r="B340" s="195"/>
      <c r="C340" s="194"/>
      <c r="G340" s="197"/>
      <c r="H340" s="197"/>
      <c r="I340" s="197"/>
      <c r="J340" s="197"/>
      <c r="K340" s="197"/>
    </row>
    <row r="341" spans="1:11">
      <c r="A341" s="195"/>
      <c r="B341" s="195"/>
      <c r="C341" s="194"/>
      <c r="G341" s="197"/>
      <c r="H341" s="197"/>
      <c r="I341" s="197"/>
      <c r="J341" s="197"/>
      <c r="K341" s="197"/>
    </row>
    <row r="342" spans="1:11">
      <c r="A342" s="195"/>
      <c r="B342" s="195"/>
      <c r="C342" s="194"/>
      <c r="G342" s="197"/>
      <c r="H342" s="197"/>
      <c r="I342" s="197"/>
      <c r="J342" s="197"/>
      <c r="K342" s="197"/>
    </row>
    <row r="343" spans="1:11">
      <c r="A343" s="195"/>
      <c r="B343" s="195"/>
      <c r="C343" s="194"/>
      <c r="G343" s="197"/>
      <c r="H343" s="197"/>
      <c r="I343" s="197"/>
      <c r="J343" s="197"/>
      <c r="K343" s="197"/>
    </row>
    <row r="344" spans="1:11">
      <c r="A344" s="195"/>
      <c r="B344" s="195"/>
      <c r="C344" s="194"/>
      <c r="G344" s="197"/>
      <c r="H344" s="197"/>
      <c r="I344" s="197"/>
      <c r="J344" s="197"/>
      <c r="K344" s="197"/>
    </row>
    <row r="345" spans="1:11">
      <c r="A345" s="195"/>
      <c r="B345" s="195"/>
      <c r="C345" s="194"/>
      <c r="G345" s="197"/>
      <c r="H345" s="197"/>
      <c r="I345" s="197"/>
      <c r="J345" s="197"/>
      <c r="K345" s="197"/>
    </row>
    <row r="346" spans="1:11">
      <c r="A346" s="195"/>
      <c r="B346" s="195"/>
      <c r="C346" s="194"/>
      <c r="G346" s="197"/>
      <c r="H346" s="197"/>
      <c r="I346" s="197"/>
      <c r="J346" s="197"/>
      <c r="K346" s="197"/>
    </row>
    <row r="347" spans="1:11">
      <c r="A347" s="195"/>
      <c r="B347" s="195"/>
      <c r="C347" s="194"/>
      <c r="G347" s="197"/>
      <c r="H347" s="197"/>
      <c r="I347" s="197"/>
      <c r="J347" s="197"/>
      <c r="K347" s="197"/>
    </row>
    <row r="348" spans="1:11">
      <c r="A348" s="195"/>
      <c r="B348" s="195"/>
      <c r="C348" s="194"/>
      <c r="G348" s="197"/>
      <c r="H348" s="197"/>
      <c r="I348" s="197"/>
      <c r="J348" s="197"/>
      <c r="K348" s="197"/>
    </row>
    <row r="349" spans="1:11">
      <c r="A349" s="195"/>
      <c r="B349" s="195"/>
      <c r="C349" s="194"/>
      <c r="G349" s="197"/>
      <c r="H349" s="197"/>
      <c r="I349" s="197"/>
      <c r="J349" s="197"/>
      <c r="K349" s="197"/>
    </row>
    <row r="350" spans="1:11">
      <c r="A350" s="195"/>
      <c r="B350" s="195"/>
      <c r="C350" s="194"/>
      <c r="G350" s="197"/>
      <c r="H350" s="197"/>
      <c r="I350" s="197"/>
      <c r="J350" s="197"/>
      <c r="K350" s="197"/>
    </row>
    <row r="351" spans="1:11">
      <c r="A351" s="195"/>
      <c r="B351" s="195"/>
      <c r="C351" s="194"/>
      <c r="G351" s="197"/>
      <c r="H351" s="197"/>
      <c r="I351" s="197"/>
      <c r="J351" s="197"/>
      <c r="K351" s="197"/>
    </row>
    <row r="352" spans="1:11">
      <c r="A352" s="195"/>
      <c r="B352" s="195"/>
      <c r="C352" s="194"/>
      <c r="G352" s="197"/>
      <c r="H352" s="197"/>
      <c r="I352" s="197"/>
      <c r="J352" s="197"/>
      <c r="K352" s="197"/>
    </row>
    <row r="353" spans="1:11">
      <c r="A353" s="195"/>
      <c r="B353" s="195"/>
      <c r="C353" s="194"/>
      <c r="G353" s="197"/>
      <c r="H353" s="197"/>
      <c r="I353" s="197"/>
      <c r="J353" s="197"/>
      <c r="K353" s="197"/>
    </row>
    <row r="354" spans="1:11">
      <c r="A354" s="195"/>
      <c r="B354" s="195"/>
      <c r="C354" s="194"/>
      <c r="G354" s="197"/>
      <c r="H354" s="197"/>
      <c r="I354" s="197"/>
      <c r="J354" s="197"/>
      <c r="K354" s="197"/>
    </row>
    <row r="355" spans="1:11">
      <c r="A355" s="195"/>
      <c r="B355" s="195"/>
      <c r="C355" s="194"/>
      <c r="G355" s="197"/>
      <c r="H355" s="197"/>
      <c r="I355" s="197"/>
      <c r="J355" s="197"/>
      <c r="K355" s="197"/>
    </row>
    <row r="356" spans="1:11">
      <c r="A356" s="195"/>
      <c r="B356" s="195"/>
      <c r="C356" s="194"/>
      <c r="G356" s="197"/>
      <c r="H356" s="197"/>
      <c r="I356" s="197"/>
      <c r="J356" s="197"/>
      <c r="K356" s="197"/>
    </row>
    <row r="357" spans="1:11">
      <c r="A357" s="195"/>
      <c r="B357" s="195"/>
      <c r="C357" s="194"/>
      <c r="G357" s="197"/>
      <c r="H357" s="197"/>
      <c r="I357" s="197"/>
      <c r="J357" s="197"/>
      <c r="K357" s="197"/>
    </row>
    <row r="358" spans="1:11">
      <c r="A358" s="195"/>
      <c r="B358" s="195"/>
      <c r="C358" s="194"/>
      <c r="G358" s="197"/>
      <c r="H358" s="197"/>
      <c r="I358" s="197"/>
      <c r="J358" s="197"/>
      <c r="K358" s="197"/>
    </row>
    <row r="359" spans="1:11">
      <c r="A359" s="195"/>
      <c r="B359" s="195"/>
      <c r="C359" s="194"/>
      <c r="G359" s="197"/>
      <c r="H359" s="197"/>
      <c r="I359" s="197"/>
      <c r="J359" s="197"/>
      <c r="K359" s="197"/>
    </row>
    <row r="360" spans="1:11">
      <c r="A360" s="195"/>
      <c r="B360" s="195"/>
      <c r="C360" s="194"/>
      <c r="G360" s="197"/>
      <c r="H360" s="197"/>
      <c r="I360" s="197"/>
      <c r="J360" s="197"/>
      <c r="K360" s="197"/>
    </row>
    <row r="361" spans="1:11">
      <c r="A361" s="195"/>
      <c r="B361" s="195"/>
      <c r="C361" s="194"/>
      <c r="G361" s="197"/>
      <c r="H361" s="197"/>
      <c r="I361" s="197"/>
      <c r="J361" s="197"/>
      <c r="K361" s="197"/>
    </row>
    <row r="362" spans="1:11">
      <c r="A362" s="195"/>
      <c r="B362" s="195"/>
      <c r="C362" s="194"/>
      <c r="G362" s="197"/>
      <c r="H362" s="197"/>
      <c r="I362" s="197"/>
      <c r="J362" s="197"/>
      <c r="K362" s="197"/>
    </row>
    <row r="363" spans="1:11">
      <c r="A363" s="195"/>
      <c r="B363" s="195"/>
      <c r="C363" s="194"/>
      <c r="G363" s="197"/>
      <c r="H363" s="197"/>
      <c r="I363" s="197"/>
      <c r="J363" s="197"/>
      <c r="K363" s="197"/>
    </row>
    <row r="364" spans="1:11">
      <c r="A364" s="195"/>
      <c r="B364" s="195"/>
      <c r="C364" s="194"/>
      <c r="G364" s="197"/>
      <c r="H364" s="197"/>
      <c r="I364" s="197"/>
      <c r="J364" s="197"/>
      <c r="K364" s="197"/>
    </row>
    <row r="365" spans="1:11">
      <c r="A365" s="195"/>
      <c r="B365" s="195"/>
      <c r="C365" s="194"/>
      <c r="G365" s="197"/>
      <c r="H365" s="197"/>
      <c r="I365" s="197"/>
      <c r="J365" s="197"/>
      <c r="K365" s="197"/>
    </row>
    <row r="366" spans="1:11">
      <c r="A366" s="195"/>
      <c r="B366" s="195"/>
      <c r="C366" s="194"/>
      <c r="G366" s="197"/>
      <c r="H366" s="197"/>
      <c r="I366" s="197"/>
      <c r="J366" s="197"/>
      <c r="K366" s="197"/>
    </row>
    <row r="367" spans="1:11">
      <c r="A367" s="195"/>
      <c r="B367" s="195"/>
      <c r="C367" s="194"/>
      <c r="G367" s="197"/>
      <c r="H367" s="197"/>
      <c r="I367" s="197"/>
      <c r="J367" s="197"/>
      <c r="K367" s="197"/>
    </row>
    <row r="368" spans="1:11">
      <c r="A368" s="195"/>
      <c r="B368" s="195"/>
      <c r="C368" s="194"/>
      <c r="G368" s="197"/>
      <c r="H368" s="197"/>
      <c r="I368" s="197"/>
      <c r="J368" s="197"/>
      <c r="K368" s="197"/>
    </row>
    <row r="369" spans="1:11">
      <c r="A369" s="195"/>
      <c r="B369" s="195"/>
      <c r="C369" s="194"/>
      <c r="G369" s="197"/>
      <c r="H369" s="197"/>
      <c r="I369" s="197"/>
      <c r="J369" s="197"/>
      <c r="K369" s="197"/>
    </row>
    <row r="370" spans="1:11">
      <c r="A370" s="195"/>
      <c r="B370" s="195"/>
      <c r="C370" s="194"/>
      <c r="G370" s="197"/>
      <c r="H370" s="197"/>
      <c r="I370" s="197"/>
      <c r="J370" s="197"/>
      <c r="K370" s="197"/>
    </row>
    <row r="371" spans="1:11">
      <c r="A371" s="195"/>
      <c r="B371" s="195"/>
      <c r="C371" s="194"/>
      <c r="G371" s="197"/>
      <c r="H371" s="197"/>
      <c r="I371" s="197"/>
      <c r="J371" s="197"/>
      <c r="K371" s="197"/>
    </row>
    <row r="372" spans="1:11">
      <c r="A372" s="195"/>
      <c r="B372" s="195"/>
      <c r="C372" s="194"/>
      <c r="G372" s="197"/>
      <c r="H372" s="197"/>
      <c r="I372" s="197"/>
      <c r="J372" s="197"/>
      <c r="K372" s="197"/>
    </row>
    <row r="373" spans="1:11">
      <c r="A373" s="195"/>
      <c r="B373" s="195"/>
      <c r="C373" s="194"/>
      <c r="G373" s="197"/>
      <c r="H373" s="197"/>
      <c r="I373" s="197"/>
      <c r="J373" s="197"/>
      <c r="K373" s="197"/>
    </row>
    <row r="374" spans="1:11">
      <c r="A374" s="195"/>
      <c r="B374" s="195"/>
      <c r="C374" s="194"/>
      <c r="G374" s="197"/>
      <c r="H374" s="197"/>
      <c r="I374" s="197"/>
      <c r="J374" s="197"/>
      <c r="K374" s="197"/>
    </row>
    <row r="375" spans="1:11">
      <c r="A375" s="195"/>
      <c r="B375" s="195"/>
      <c r="C375" s="194"/>
      <c r="G375" s="197"/>
      <c r="H375" s="197"/>
      <c r="I375" s="197"/>
      <c r="J375" s="197"/>
      <c r="K375" s="197"/>
    </row>
    <row r="376" spans="1:11">
      <c r="A376" s="195"/>
      <c r="B376" s="195"/>
      <c r="C376" s="194"/>
      <c r="G376" s="197"/>
      <c r="H376" s="197"/>
      <c r="I376" s="197"/>
      <c r="J376" s="197"/>
      <c r="K376" s="197"/>
    </row>
    <row r="377" spans="1:11">
      <c r="A377" s="195"/>
      <c r="B377" s="195"/>
      <c r="C377" s="194"/>
      <c r="G377" s="197"/>
      <c r="H377" s="197"/>
      <c r="I377" s="197"/>
      <c r="J377" s="197"/>
      <c r="K377" s="197"/>
    </row>
    <row r="378" spans="1:11">
      <c r="A378" s="195"/>
      <c r="B378" s="195"/>
      <c r="C378" s="194"/>
      <c r="G378" s="197"/>
      <c r="H378" s="197"/>
      <c r="I378" s="197"/>
      <c r="J378" s="197"/>
      <c r="K378" s="197"/>
    </row>
    <row r="379" spans="1:11">
      <c r="A379" s="195"/>
      <c r="B379" s="195"/>
      <c r="C379" s="194"/>
      <c r="G379" s="197"/>
      <c r="H379" s="197"/>
      <c r="I379" s="197"/>
      <c r="J379" s="197"/>
      <c r="K379" s="197"/>
    </row>
    <row r="380" spans="1:11">
      <c r="A380" s="195"/>
      <c r="B380" s="195"/>
      <c r="C380" s="194"/>
      <c r="G380" s="197"/>
      <c r="H380" s="197"/>
      <c r="I380" s="197"/>
      <c r="J380" s="197"/>
      <c r="K380" s="197"/>
    </row>
    <row r="381" spans="1:11">
      <c r="A381" s="195"/>
      <c r="B381" s="195"/>
      <c r="C381" s="194"/>
      <c r="G381" s="197"/>
      <c r="H381" s="197"/>
      <c r="I381" s="197"/>
      <c r="J381" s="197"/>
      <c r="K381" s="197"/>
    </row>
    <row r="382" spans="1:11">
      <c r="A382" s="195"/>
      <c r="B382" s="195"/>
      <c r="C382" s="194"/>
      <c r="G382" s="197"/>
      <c r="H382" s="197"/>
      <c r="I382" s="197"/>
      <c r="J382" s="197"/>
      <c r="K382" s="197"/>
    </row>
    <row r="383" spans="1:11">
      <c r="A383" s="195"/>
      <c r="B383" s="195"/>
      <c r="C383" s="194"/>
      <c r="G383" s="197"/>
      <c r="H383" s="197"/>
      <c r="I383" s="197"/>
      <c r="J383" s="197"/>
      <c r="K383" s="197"/>
    </row>
    <row r="384" spans="1:11">
      <c r="A384" s="195"/>
      <c r="B384" s="195"/>
      <c r="C384" s="194"/>
      <c r="G384" s="197"/>
      <c r="H384" s="197"/>
      <c r="I384" s="197"/>
      <c r="J384" s="197"/>
      <c r="K384" s="197"/>
    </row>
    <row r="385" spans="1:11">
      <c r="A385" s="195"/>
      <c r="B385" s="195"/>
      <c r="C385" s="194"/>
      <c r="G385" s="197"/>
      <c r="H385" s="197"/>
      <c r="I385" s="197"/>
      <c r="J385" s="197"/>
      <c r="K385" s="197"/>
    </row>
    <row r="386" spans="1:11">
      <c r="A386" s="195"/>
      <c r="B386" s="195"/>
      <c r="C386" s="194"/>
      <c r="G386" s="197"/>
      <c r="H386" s="197"/>
      <c r="I386" s="197"/>
      <c r="J386" s="197"/>
      <c r="K386" s="197"/>
    </row>
    <row r="387" spans="1:11">
      <c r="A387" s="195"/>
      <c r="B387" s="195"/>
      <c r="C387" s="194"/>
      <c r="G387" s="197"/>
      <c r="H387" s="197"/>
      <c r="I387" s="197"/>
      <c r="J387" s="197"/>
      <c r="K387" s="197"/>
    </row>
    <row r="388" spans="1:11">
      <c r="A388" s="195"/>
      <c r="B388" s="195"/>
      <c r="C388" s="194"/>
      <c r="G388" s="197"/>
      <c r="H388" s="197"/>
      <c r="I388" s="197"/>
      <c r="J388" s="197"/>
      <c r="K388" s="197"/>
    </row>
    <row r="389" spans="1:11">
      <c r="A389" s="195"/>
      <c r="B389" s="195"/>
      <c r="C389" s="194"/>
      <c r="G389" s="197"/>
      <c r="H389" s="197"/>
      <c r="I389" s="197"/>
      <c r="J389" s="197"/>
      <c r="K389" s="197"/>
    </row>
    <row r="390" spans="1:11">
      <c r="A390" s="195"/>
      <c r="B390" s="195"/>
      <c r="C390" s="194"/>
      <c r="G390" s="197"/>
      <c r="H390" s="197"/>
      <c r="I390" s="197"/>
      <c r="J390" s="197"/>
      <c r="K390" s="197"/>
    </row>
    <row r="391" spans="1:11">
      <c r="A391" s="195"/>
      <c r="B391" s="195"/>
      <c r="C391" s="194"/>
      <c r="G391" s="197"/>
      <c r="H391" s="197"/>
      <c r="I391" s="197"/>
      <c r="J391" s="197"/>
      <c r="K391" s="197"/>
    </row>
    <row r="392" spans="1:11">
      <c r="A392" s="195"/>
      <c r="B392" s="195"/>
      <c r="C392" s="194"/>
      <c r="G392" s="197"/>
      <c r="H392" s="197"/>
      <c r="I392" s="197"/>
      <c r="J392" s="197"/>
      <c r="K392" s="197"/>
    </row>
    <row r="393" spans="1:11">
      <c r="A393" s="195"/>
      <c r="B393" s="195"/>
      <c r="C393" s="194"/>
      <c r="G393" s="197"/>
      <c r="H393" s="197"/>
      <c r="I393" s="197"/>
      <c r="J393" s="197"/>
      <c r="K393" s="197"/>
    </row>
    <row r="394" spans="1:11">
      <c r="A394" s="195"/>
      <c r="B394" s="195"/>
      <c r="C394" s="194"/>
      <c r="G394" s="197"/>
      <c r="H394" s="197"/>
      <c r="I394" s="197"/>
      <c r="J394" s="197"/>
      <c r="K394" s="197"/>
    </row>
    <row r="395" spans="1:11">
      <c r="A395" s="195"/>
      <c r="B395" s="195"/>
      <c r="C395" s="194"/>
      <c r="G395" s="197"/>
      <c r="H395" s="197"/>
      <c r="I395" s="197"/>
      <c r="J395" s="197"/>
      <c r="K395" s="197"/>
    </row>
    <row r="396" spans="1:11">
      <c r="A396" s="195"/>
      <c r="B396" s="195"/>
      <c r="C396" s="194"/>
      <c r="G396" s="197"/>
      <c r="H396" s="197"/>
      <c r="I396" s="197"/>
      <c r="J396" s="197"/>
      <c r="K396" s="197"/>
    </row>
    <row r="397" spans="1:11">
      <c r="A397" s="195"/>
      <c r="B397" s="195"/>
      <c r="C397" s="194"/>
      <c r="G397" s="197"/>
      <c r="H397" s="197"/>
      <c r="I397" s="197"/>
      <c r="J397" s="197"/>
      <c r="K397" s="197"/>
    </row>
    <row r="398" spans="1:11">
      <c r="A398" s="195"/>
      <c r="B398" s="195"/>
      <c r="C398" s="194"/>
      <c r="G398" s="197"/>
      <c r="H398" s="197"/>
      <c r="I398" s="197"/>
      <c r="J398" s="197"/>
      <c r="K398" s="197"/>
    </row>
    <row r="399" spans="1:11">
      <c r="A399" s="195"/>
      <c r="B399" s="195"/>
      <c r="C399" s="194"/>
      <c r="G399" s="197"/>
      <c r="H399" s="197"/>
      <c r="I399" s="197"/>
      <c r="J399" s="197"/>
      <c r="K399" s="197"/>
    </row>
    <row r="400" spans="1:11">
      <c r="A400" s="195"/>
      <c r="B400" s="195"/>
      <c r="C400" s="194"/>
      <c r="G400" s="197"/>
      <c r="H400" s="197"/>
      <c r="I400" s="197"/>
      <c r="J400" s="197"/>
      <c r="K400" s="197"/>
    </row>
    <row r="401" spans="1:11">
      <c r="A401" s="195"/>
      <c r="B401" s="195"/>
      <c r="C401" s="194"/>
      <c r="G401" s="197"/>
      <c r="H401" s="197"/>
      <c r="I401" s="197"/>
      <c r="J401" s="197"/>
      <c r="K401" s="197"/>
    </row>
    <row r="402" spans="1:11">
      <c r="A402" s="195"/>
      <c r="B402" s="195"/>
      <c r="C402" s="194"/>
      <c r="G402" s="197"/>
      <c r="H402" s="197"/>
      <c r="I402" s="197"/>
      <c r="J402" s="197"/>
      <c r="K402" s="197"/>
    </row>
    <row r="403" spans="1:11">
      <c r="A403" s="195"/>
      <c r="B403" s="195"/>
      <c r="C403" s="194"/>
      <c r="G403" s="197"/>
      <c r="H403" s="197"/>
      <c r="I403" s="197"/>
      <c r="J403" s="197"/>
      <c r="K403" s="197"/>
    </row>
    <row r="404" spans="1:11">
      <c r="A404" s="195"/>
      <c r="B404" s="195"/>
      <c r="C404" s="194"/>
      <c r="G404" s="197"/>
      <c r="H404" s="197"/>
      <c r="I404" s="197"/>
      <c r="J404" s="197"/>
      <c r="K404" s="197"/>
    </row>
    <row r="405" spans="1:11">
      <c r="A405" s="195"/>
      <c r="B405" s="195"/>
      <c r="C405" s="194"/>
      <c r="G405" s="197"/>
      <c r="H405" s="197"/>
      <c r="I405" s="197"/>
      <c r="J405" s="197"/>
      <c r="K405" s="197"/>
    </row>
    <row r="406" spans="1:11">
      <c r="A406" s="195"/>
      <c r="B406" s="195"/>
      <c r="C406" s="194"/>
      <c r="G406" s="197"/>
      <c r="H406" s="197"/>
      <c r="I406" s="197"/>
      <c r="J406" s="197"/>
      <c r="K406" s="197"/>
    </row>
    <row r="407" spans="1:11">
      <c r="A407" s="195"/>
      <c r="B407" s="195"/>
      <c r="C407" s="194"/>
      <c r="G407" s="197"/>
      <c r="H407" s="197"/>
      <c r="I407" s="197"/>
      <c r="J407" s="197"/>
      <c r="K407" s="197"/>
    </row>
    <row r="408" spans="1:11">
      <c r="A408" s="195"/>
      <c r="B408" s="195"/>
      <c r="C408" s="194"/>
      <c r="G408" s="197"/>
      <c r="H408" s="197"/>
      <c r="I408" s="197"/>
      <c r="J408" s="197"/>
      <c r="K408" s="197"/>
    </row>
    <row r="409" spans="1:11">
      <c r="A409" s="195"/>
      <c r="B409" s="195"/>
      <c r="C409" s="194"/>
      <c r="G409" s="197"/>
      <c r="H409" s="197"/>
      <c r="I409" s="197"/>
      <c r="J409" s="197"/>
      <c r="K409" s="197"/>
    </row>
    <row r="410" spans="1:11">
      <c r="A410" s="195"/>
      <c r="B410" s="195"/>
      <c r="C410" s="194"/>
      <c r="G410" s="197"/>
      <c r="H410" s="197"/>
      <c r="I410" s="197"/>
      <c r="J410" s="197"/>
      <c r="K410" s="197"/>
    </row>
    <row r="411" spans="1:11">
      <c r="A411" s="195"/>
      <c r="B411" s="195"/>
      <c r="C411" s="194"/>
      <c r="G411" s="197"/>
      <c r="H411" s="197"/>
      <c r="I411" s="197"/>
      <c r="J411" s="197"/>
      <c r="K411" s="197"/>
    </row>
    <row r="412" spans="1:11">
      <c r="A412" s="195"/>
      <c r="B412" s="195"/>
      <c r="C412" s="194"/>
      <c r="G412" s="197"/>
      <c r="H412" s="197"/>
      <c r="I412" s="197"/>
      <c r="J412" s="197"/>
      <c r="K412" s="197"/>
    </row>
    <row r="413" spans="1:11">
      <c r="A413" s="195"/>
      <c r="B413" s="195"/>
      <c r="C413" s="194"/>
      <c r="G413" s="197"/>
      <c r="H413" s="197"/>
      <c r="I413" s="197"/>
      <c r="J413" s="197"/>
      <c r="K413" s="197"/>
    </row>
    <row r="414" spans="1:11">
      <c r="A414" s="195"/>
      <c r="B414" s="195"/>
      <c r="C414" s="194"/>
      <c r="G414" s="197"/>
      <c r="H414" s="197"/>
      <c r="I414" s="197"/>
      <c r="J414" s="197"/>
      <c r="K414" s="197"/>
    </row>
    <row r="415" spans="1:11">
      <c r="A415" s="195"/>
      <c r="B415" s="195"/>
      <c r="C415" s="194"/>
      <c r="G415" s="197"/>
      <c r="H415" s="197"/>
      <c r="I415" s="197"/>
      <c r="J415" s="197"/>
      <c r="K415" s="197"/>
    </row>
    <row r="416" spans="1:11">
      <c r="A416" s="195"/>
      <c r="B416" s="195"/>
      <c r="C416" s="194"/>
      <c r="G416" s="197"/>
      <c r="H416" s="197"/>
      <c r="I416" s="197"/>
      <c r="J416" s="197"/>
      <c r="K416" s="197"/>
    </row>
    <row r="417" spans="1:11">
      <c r="A417" s="195"/>
      <c r="B417" s="195"/>
      <c r="C417" s="194"/>
      <c r="G417" s="197"/>
      <c r="H417" s="197"/>
      <c r="I417" s="197"/>
      <c r="J417" s="197"/>
      <c r="K417" s="197"/>
    </row>
    <row r="418" spans="1:11">
      <c r="A418" s="195"/>
      <c r="B418" s="195"/>
      <c r="C418" s="194"/>
      <c r="G418" s="197"/>
      <c r="H418" s="197"/>
      <c r="I418" s="197"/>
      <c r="J418" s="197"/>
      <c r="K418" s="197"/>
    </row>
    <row r="419" spans="1:11">
      <c r="A419" s="195"/>
      <c r="B419" s="195"/>
      <c r="C419" s="194"/>
      <c r="G419" s="197"/>
      <c r="H419" s="197"/>
      <c r="I419" s="197"/>
      <c r="J419" s="197"/>
      <c r="K419" s="197"/>
    </row>
    <row r="420" spans="1:11">
      <c r="A420" s="195"/>
      <c r="B420" s="195"/>
      <c r="C420" s="194"/>
      <c r="G420" s="197"/>
      <c r="H420" s="197"/>
      <c r="I420" s="197"/>
      <c r="J420" s="197"/>
      <c r="K420" s="197"/>
    </row>
    <row r="421" spans="1:11">
      <c r="A421" s="195"/>
      <c r="B421" s="195"/>
      <c r="C421" s="194"/>
      <c r="G421" s="197"/>
      <c r="H421" s="197"/>
      <c r="I421" s="197"/>
      <c r="J421" s="197"/>
      <c r="K421" s="197"/>
    </row>
    <row r="422" spans="1:11">
      <c r="A422" s="195"/>
      <c r="B422" s="195"/>
      <c r="C422" s="194"/>
      <c r="G422" s="197"/>
      <c r="H422" s="197"/>
      <c r="I422" s="197"/>
      <c r="J422" s="197"/>
      <c r="K422" s="197"/>
    </row>
    <row r="423" spans="1:11">
      <c r="A423" s="195"/>
      <c r="B423" s="195"/>
      <c r="C423" s="194"/>
      <c r="G423" s="197"/>
      <c r="H423" s="197"/>
      <c r="I423" s="197"/>
      <c r="J423" s="197"/>
      <c r="K423" s="197"/>
    </row>
    <row r="424" spans="1:11">
      <c r="A424" s="195"/>
      <c r="B424" s="195"/>
      <c r="C424" s="194"/>
      <c r="G424" s="197"/>
      <c r="H424" s="197"/>
      <c r="I424" s="197"/>
      <c r="J424" s="197"/>
      <c r="K424" s="197"/>
    </row>
    <row r="425" spans="1:11">
      <c r="A425" s="195"/>
      <c r="B425" s="195"/>
      <c r="C425" s="194"/>
      <c r="G425" s="197"/>
      <c r="H425" s="197"/>
      <c r="I425" s="197"/>
      <c r="J425" s="197"/>
      <c r="K425" s="197"/>
    </row>
    <row r="426" spans="1:11">
      <c r="A426" s="195"/>
      <c r="B426" s="195"/>
      <c r="C426" s="194"/>
      <c r="G426" s="197"/>
      <c r="H426" s="197"/>
      <c r="I426" s="197"/>
      <c r="J426" s="197"/>
      <c r="K426" s="197"/>
    </row>
    <row r="427" spans="1:11">
      <c r="A427" s="195"/>
      <c r="B427" s="195"/>
      <c r="C427" s="194"/>
      <c r="G427" s="197"/>
      <c r="H427" s="197"/>
      <c r="I427" s="197"/>
      <c r="J427" s="197"/>
      <c r="K427" s="197"/>
    </row>
    <row r="428" spans="1:11">
      <c r="A428" s="195"/>
      <c r="B428" s="195"/>
      <c r="C428" s="194"/>
      <c r="G428" s="197"/>
      <c r="H428" s="197"/>
      <c r="I428" s="197"/>
      <c r="J428" s="197"/>
      <c r="K428" s="197"/>
    </row>
    <row r="429" spans="1:11">
      <c r="A429" s="195"/>
      <c r="B429" s="195"/>
      <c r="C429" s="194"/>
      <c r="G429" s="197"/>
      <c r="H429" s="197"/>
      <c r="I429" s="197"/>
      <c r="J429" s="197"/>
      <c r="K429" s="197"/>
    </row>
    <row r="430" spans="1:11">
      <c r="A430" s="195"/>
      <c r="B430" s="195"/>
      <c r="C430" s="194"/>
      <c r="G430" s="197"/>
      <c r="H430" s="197"/>
      <c r="I430" s="197"/>
      <c r="J430" s="197"/>
      <c r="K430" s="197"/>
    </row>
    <row r="431" spans="1:11">
      <c r="A431" s="195"/>
      <c r="B431" s="195"/>
      <c r="C431" s="194"/>
      <c r="G431" s="197"/>
      <c r="H431" s="197"/>
      <c r="I431" s="197"/>
      <c r="J431" s="197"/>
      <c r="K431" s="197"/>
    </row>
    <row r="432" spans="1:11">
      <c r="A432" s="195"/>
      <c r="B432" s="195"/>
      <c r="C432" s="194"/>
      <c r="G432" s="197"/>
      <c r="H432" s="197"/>
      <c r="I432" s="197"/>
      <c r="J432" s="197"/>
      <c r="K432" s="197"/>
    </row>
    <row r="433" spans="1:11">
      <c r="A433" s="195"/>
      <c r="B433" s="195"/>
      <c r="C433" s="194"/>
      <c r="G433" s="197"/>
      <c r="H433" s="197"/>
      <c r="I433" s="197"/>
      <c r="J433" s="197"/>
      <c r="K433" s="197"/>
    </row>
    <row r="434" spans="1:11">
      <c r="A434" s="195"/>
      <c r="B434" s="195"/>
      <c r="C434" s="194"/>
      <c r="G434" s="197"/>
      <c r="H434" s="197"/>
      <c r="I434" s="197"/>
      <c r="J434" s="197"/>
      <c r="K434" s="197"/>
    </row>
    <row r="435" spans="1:11">
      <c r="A435" s="195"/>
      <c r="B435" s="195"/>
      <c r="C435" s="194"/>
      <c r="G435" s="197"/>
      <c r="H435" s="197"/>
      <c r="I435" s="197"/>
      <c r="J435" s="197"/>
      <c r="K435" s="197"/>
    </row>
    <row r="436" spans="1:11">
      <c r="A436" s="195"/>
      <c r="B436" s="195"/>
      <c r="C436" s="194"/>
      <c r="G436" s="197"/>
      <c r="H436" s="197"/>
      <c r="I436" s="197"/>
      <c r="J436" s="197"/>
      <c r="K436" s="197"/>
    </row>
    <row r="437" spans="1:11">
      <c r="A437" s="195"/>
      <c r="B437" s="195"/>
      <c r="C437" s="194"/>
      <c r="G437" s="197"/>
      <c r="H437" s="197"/>
      <c r="I437" s="197"/>
      <c r="J437" s="197"/>
      <c r="K437" s="197"/>
    </row>
    <row r="438" spans="1:11">
      <c r="A438" s="195"/>
      <c r="B438" s="195"/>
      <c r="C438" s="194"/>
      <c r="G438" s="197"/>
      <c r="H438" s="197"/>
      <c r="I438" s="197"/>
      <c r="J438" s="197"/>
      <c r="K438" s="197"/>
    </row>
    <row r="439" spans="1:11">
      <c r="A439" s="195"/>
      <c r="B439" s="195"/>
      <c r="C439" s="194"/>
      <c r="G439" s="197"/>
      <c r="H439" s="197"/>
      <c r="I439" s="197"/>
      <c r="J439" s="197"/>
      <c r="K439" s="197"/>
    </row>
    <row r="440" spans="1:11">
      <c r="A440" s="195"/>
      <c r="B440" s="195"/>
      <c r="C440" s="194"/>
      <c r="G440" s="197"/>
      <c r="H440" s="197"/>
      <c r="I440" s="197"/>
      <c r="J440" s="197"/>
      <c r="K440" s="197"/>
    </row>
    <row r="441" spans="1:11">
      <c r="A441" s="195"/>
      <c r="B441" s="195"/>
      <c r="C441" s="194"/>
      <c r="G441" s="197"/>
      <c r="H441" s="197"/>
      <c r="I441" s="197"/>
      <c r="J441" s="197"/>
      <c r="K441" s="197"/>
    </row>
    <row r="442" spans="1:11">
      <c r="A442" s="195"/>
      <c r="B442" s="195"/>
      <c r="C442" s="194"/>
      <c r="G442" s="197"/>
      <c r="H442" s="197"/>
      <c r="I442" s="197"/>
      <c r="J442" s="197"/>
      <c r="K442" s="197"/>
    </row>
    <row r="443" spans="1:11">
      <c r="A443" s="195"/>
      <c r="B443" s="195"/>
      <c r="C443" s="194"/>
      <c r="G443" s="197"/>
      <c r="H443" s="197"/>
      <c r="I443" s="197"/>
      <c r="J443" s="197"/>
      <c r="K443" s="197"/>
    </row>
    <row r="444" spans="1:11">
      <c r="A444" s="195"/>
      <c r="B444" s="195"/>
      <c r="C444" s="194"/>
      <c r="G444" s="197"/>
      <c r="H444" s="197"/>
      <c r="I444" s="197"/>
      <c r="J444" s="197"/>
      <c r="K444" s="197"/>
    </row>
    <row r="445" spans="1:11">
      <c r="A445" s="195"/>
      <c r="B445" s="195"/>
      <c r="C445" s="194"/>
      <c r="G445" s="197"/>
      <c r="H445" s="197"/>
      <c r="I445" s="197"/>
      <c r="J445" s="197"/>
      <c r="K445" s="197"/>
    </row>
    <row r="446" spans="1:11">
      <c r="A446" s="195"/>
      <c r="B446" s="195"/>
      <c r="C446" s="194"/>
      <c r="G446" s="197"/>
      <c r="H446" s="197"/>
      <c r="I446" s="197"/>
      <c r="J446" s="197"/>
      <c r="K446" s="197"/>
    </row>
    <row r="447" spans="1:11">
      <c r="A447" s="195"/>
      <c r="B447" s="195"/>
      <c r="C447" s="194"/>
      <c r="G447" s="197"/>
      <c r="H447" s="197"/>
      <c r="I447" s="197"/>
      <c r="J447" s="197"/>
      <c r="K447" s="197"/>
    </row>
    <row r="448" spans="1:11">
      <c r="A448" s="195"/>
      <c r="B448" s="195"/>
      <c r="C448" s="194"/>
      <c r="G448" s="197"/>
      <c r="H448" s="197"/>
      <c r="I448" s="197"/>
      <c r="J448" s="197"/>
      <c r="K448" s="197"/>
    </row>
    <row r="449" spans="1:11">
      <c r="A449" s="195"/>
      <c r="B449" s="195"/>
      <c r="C449" s="194"/>
      <c r="G449" s="197"/>
      <c r="H449" s="197"/>
      <c r="I449" s="197"/>
      <c r="J449" s="197"/>
      <c r="K449" s="197"/>
    </row>
    <row r="450" spans="1:11">
      <c r="A450" s="195"/>
      <c r="B450" s="195"/>
      <c r="C450" s="194"/>
      <c r="G450" s="197"/>
      <c r="H450" s="197"/>
      <c r="I450" s="197"/>
      <c r="J450" s="197"/>
      <c r="K450" s="197"/>
    </row>
    <row r="451" spans="1:11">
      <c r="A451" s="195"/>
      <c r="B451" s="195"/>
      <c r="C451" s="194"/>
      <c r="G451" s="197"/>
      <c r="H451" s="197"/>
      <c r="I451" s="197"/>
      <c r="J451" s="197"/>
      <c r="K451" s="197"/>
    </row>
    <row r="452" spans="1:11">
      <c r="A452" s="195"/>
      <c r="B452" s="195"/>
      <c r="C452" s="194"/>
      <c r="G452" s="197"/>
      <c r="H452" s="197"/>
      <c r="I452" s="197"/>
      <c r="J452" s="197"/>
      <c r="K452" s="197"/>
    </row>
    <row r="453" spans="1:11">
      <c r="A453" s="195"/>
      <c r="B453" s="195"/>
      <c r="C453" s="194"/>
      <c r="G453" s="197"/>
      <c r="H453" s="197"/>
      <c r="I453" s="197"/>
      <c r="J453" s="197"/>
      <c r="K453" s="197"/>
    </row>
    <row r="454" spans="1:11">
      <c r="A454" s="195"/>
      <c r="B454" s="195"/>
      <c r="C454" s="194"/>
      <c r="G454" s="197"/>
      <c r="H454" s="197"/>
      <c r="I454" s="197"/>
      <c r="J454" s="197"/>
      <c r="K454" s="197"/>
    </row>
    <row r="455" spans="1:11">
      <c r="A455" s="195"/>
      <c r="B455" s="195"/>
      <c r="C455" s="194"/>
      <c r="G455" s="197"/>
      <c r="H455" s="197"/>
      <c r="I455" s="197"/>
      <c r="J455" s="197"/>
      <c r="K455" s="197"/>
    </row>
    <row r="456" spans="1:11">
      <c r="A456" s="195"/>
      <c r="B456" s="195"/>
      <c r="C456" s="194"/>
      <c r="G456" s="197"/>
      <c r="H456" s="197"/>
      <c r="I456" s="197"/>
      <c r="J456" s="197"/>
      <c r="K456" s="197"/>
    </row>
    <row r="457" spans="1:11">
      <c r="A457" s="195"/>
      <c r="B457" s="195"/>
      <c r="C457" s="194"/>
      <c r="G457" s="197"/>
      <c r="H457" s="197"/>
      <c r="I457" s="197"/>
      <c r="J457" s="197"/>
      <c r="K457" s="197"/>
    </row>
    <row r="458" spans="1:11">
      <c r="A458" s="195"/>
      <c r="B458" s="195"/>
      <c r="C458" s="194"/>
      <c r="G458" s="197"/>
      <c r="H458" s="197"/>
      <c r="I458" s="197"/>
      <c r="J458" s="197"/>
      <c r="K458" s="197"/>
    </row>
    <row r="459" spans="1:11">
      <c r="A459" s="195"/>
      <c r="B459" s="195"/>
      <c r="C459" s="194"/>
      <c r="G459" s="197"/>
      <c r="H459" s="197"/>
      <c r="I459" s="197"/>
      <c r="J459" s="197"/>
      <c r="K459" s="197"/>
    </row>
    <row r="460" spans="1:11">
      <c r="A460" s="195"/>
      <c r="B460" s="195"/>
      <c r="C460" s="194"/>
      <c r="G460" s="197"/>
      <c r="H460" s="197"/>
      <c r="I460" s="197"/>
      <c r="J460" s="197"/>
      <c r="K460" s="197"/>
    </row>
    <row r="461" spans="1:11">
      <c r="A461" s="195"/>
      <c r="B461" s="195"/>
      <c r="C461" s="194"/>
      <c r="G461" s="197"/>
      <c r="H461" s="197"/>
      <c r="I461" s="197"/>
      <c r="J461" s="197"/>
      <c r="K461" s="197"/>
    </row>
    <row r="462" spans="1:11">
      <c r="A462" s="195"/>
      <c r="B462" s="195"/>
      <c r="C462" s="194"/>
      <c r="G462" s="197"/>
      <c r="H462" s="197"/>
      <c r="I462" s="197"/>
      <c r="J462" s="197"/>
      <c r="K462" s="197"/>
    </row>
    <row r="463" spans="1:11">
      <c r="A463" s="195"/>
      <c r="B463" s="195"/>
      <c r="C463" s="194"/>
      <c r="G463" s="197"/>
      <c r="H463" s="197"/>
      <c r="I463" s="197"/>
      <c r="J463" s="197"/>
      <c r="K463" s="197"/>
    </row>
    <row r="464" spans="1:11">
      <c r="A464" s="195"/>
      <c r="B464" s="195"/>
      <c r="C464" s="194"/>
      <c r="G464" s="197"/>
      <c r="H464" s="197"/>
      <c r="I464" s="197"/>
      <c r="J464" s="197"/>
      <c r="K464" s="197"/>
    </row>
    <row r="465" spans="1:11">
      <c r="A465" s="195"/>
      <c r="B465" s="195"/>
      <c r="C465" s="194"/>
      <c r="G465" s="197"/>
      <c r="H465" s="197"/>
      <c r="I465" s="197"/>
      <c r="J465" s="197"/>
      <c r="K465" s="197"/>
    </row>
    <row r="466" spans="1:11">
      <c r="A466" s="195"/>
      <c r="B466" s="195"/>
      <c r="C466" s="194"/>
      <c r="G466" s="197"/>
      <c r="H466" s="197"/>
      <c r="I466" s="197"/>
      <c r="J466" s="197"/>
      <c r="K466" s="197"/>
    </row>
    <row r="467" spans="1:11">
      <c r="A467" s="195"/>
      <c r="B467" s="195"/>
      <c r="C467" s="194"/>
      <c r="G467" s="197"/>
      <c r="H467" s="197"/>
      <c r="I467" s="197"/>
      <c r="J467" s="197"/>
      <c r="K467" s="197"/>
    </row>
    <row r="468" spans="1:11">
      <c r="A468" s="195"/>
      <c r="B468" s="195"/>
      <c r="C468" s="194"/>
      <c r="G468" s="197"/>
      <c r="H468" s="197"/>
      <c r="I468" s="197"/>
      <c r="J468" s="197"/>
      <c r="K468" s="197"/>
    </row>
    <row r="469" spans="1:11">
      <c r="A469" s="195"/>
      <c r="B469" s="195"/>
      <c r="C469" s="194"/>
      <c r="G469" s="197"/>
      <c r="H469" s="197"/>
      <c r="I469" s="197"/>
      <c r="J469" s="197"/>
      <c r="K469" s="197"/>
    </row>
    <row r="470" spans="1:11">
      <c r="A470" s="195"/>
      <c r="B470" s="195"/>
      <c r="C470" s="194"/>
      <c r="G470" s="197"/>
      <c r="H470" s="197"/>
      <c r="I470" s="197"/>
      <c r="J470" s="197"/>
      <c r="K470" s="197"/>
    </row>
    <row r="471" spans="1:11">
      <c r="A471" s="195"/>
      <c r="B471" s="195"/>
      <c r="C471" s="194"/>
      <c r="G471" s="197"/>
      <c r="H471" s="197"/>
      <c r="I471" s="197"/>
      <c r="J471" s="197"/>
      <c r="K471" s="197"/>
    </row>
    <row r="472" spans="1:11">
      <c r="A472" s="195"/>
      <c r="B472" s="195"/>
      <c r="C472" s="194"/>
      <c r="G472" s="197"/>
      <c r="H472" s="197"/>
      <c r="I472" s="197"/>
      <c r="J472" s="197"/>
      <c r="K472" s="197"/>
    </row>
    <row r="473" spans="1:11">
      <c r="A473" s="195"/>
      <c r="B473" s="195"/>
      <c r="C473" s="194"/>
      <c r="G473" s="197"/>
      <c r="H473" s="197"/>
      <c r="I473" s="197"/>
      <c r="J473" s="197"/>
      <c r="K473" s="197"/>
    </row>
    <row r="474" spans="1:11">
      <c r="A474" s="195"/>
      <c r="B474" s="195"/>
      <c r="C474" s="194"/>
      <c r="G474" s="197"/>
      <c r="H474" s="197"/>
      <c r="I474" s="197"/>
      <c r="J474" s="197"/>
      <c r="K474" s="197"/>
    </row>
    <row r="475" spans="1:11">
      <c r="A475" s="195"/>
      <c r="B475" s="195"/>
      <c r="C475" s="194"/>
      <c r="G475" s="197"/>
      <c r="H475" s="197"/>
      <c r="I475" s="197"/>
      <c r="J475" s="197"/>
      <c r="K475" s="197"/>
    </row>
    <row r="476" spans="1:11">
      <c r="A476" s="195"/>
      <c r="B476" s="195"/>
      <c r="C476" s="194"/>
      <c r="G476" s="197"/>
      <c r="H476" s="197"/>
      <c r="I476" s="197"/>
      <c r="J476" s="197"/>
      <c r="K476" s="197"/>
    </row>
    <row r="477" spans="1:11">
      <c r="A477" s="195"/>
      <c r="B477" s="195"/>
      <c r="C477" s="194"/>
      <c r="G477" s="197"/>
      <c r="H477" s="197"/>
      <c r="I477" s="197"/>
      <c r="J477" s="197"/>
      <c r="K477" s="197"/>
    </row>
    <row r="478" spans="1:11">
      <c r="A478" s="195"/>
      <c r="B478" s="195"/>
      <c r="C478" s="194"/>
      <c r="G478" s="197"/>
      <c r="H478" s="197"/>
      <c r="I478" s="197"/>
      <c r="J478" s="197"/>
      <c r="K478" s="197"/>
    </row>
    <row r="479" spans="1:11">
      <c r="A479" s="195"/>
      <c r="B479" s="195"/>
      <c r="C479" s="194"/>
      <c r="G479" s="197"/>
      <c r="H479" s="197"/>
      <c r="I479" s="197"/>
      <c r="J479" s="197"/>
      <c r="K479" s="197"/>
    </row>
    <row r="480" spans="1:11">
      <c r="A480" s="195"/>
      <c r="B480" s="195"/>
      <c r="C480" s="194"/>
      <c r="G480" s="197"/>
      <c r="H480" s="197"/>
      <c r="I480" s="197"/>
      <c r="J480" s="197"/>
      <c r="K480" s="197"/>
    </row>
    <row r="481" spans="1:11">
      <c r="A481" s="195"/>
      <c r="B481" s="195"/>
      <c r="C481" s="194"/>
      <c r="G481" s="197"/>
      <c r="H481" s="197"/>
      <c r="I481" s="197"/>
      <c r="J481" s="197"/>
      <c r="K481" s="197"/>
    </row>
    <row r="482" spans="1:11">
      <c r="A482" s="195"/>
      <c r="B482" s="195"/>
      <c r="C482" s="194"/>
      <c r="G482" s="197"/>
      <c r="H482" s="197"/>
      <c r="I482" s="197"/>
      <c r="J482" s="197"/>
      <c r="K482" s="197"/>
    </row>
    <row r="483" spans="1:11">
      <c r="A483" s="195"/>
      <c r="B483" s="195"/>
      <c r="C483" s="194"/>
      <c r="G483" s="197"/>
      <c r="H483" s="197"/>
      <c r="I483" s="197"/>
      <c r="J483" s="197"/>
      <c r="K483" s="197"/>
    </row>
    <row r="484" spans="1:11">
      <c r="A484" s="195"/>
      <c r="B484" s="195"/>
      <c r="C484" s="194"/>
      <c r="G484" s="197"/>
      <c r="H484" s="197"/>
      <c r="I484" s="197"/>
      <c r="J484" s="197"/>
      <c r="K484" s="197"/>
    </row>
    <row r="485" spans="1:11">
      <c r="A485" s="195"/>
      <c r="B485" s="195"/>
      <c r="C485" s="194"/>
      <c r="G485" s="197"/>
      <c r="H485" s="197"/>
      <c r="I485" s="197"/>
      <c r="J485" s="197"/>
      <c r="K485" s="197"/>
    </row>
    <row r="486" spans="1:11">
      <c r="A486" s="195"/>
      <c r="B486" s="195"/>
      <c r="C486" s="194"/>
      <c r="G486" s="197"/>
      <c r="H486" s="197"/>
      <c r="I486" s="197"/>
      <c r="J486" s="197"/>
      <c r="K486" s="197"/>
    </row>
    <row r="487" spans="1:11">
      <c r="A487" s="195"/>
      <c r="B487" s="195"/>
      <c r="C487" s="194"/>
      <c r="G487" s="197"/>
      <c r="H487" s="197"/>
      <c r="I487" s="197"/>
      <c r="J487" s="197"/>
      <c r="K487" s="197"/>
    </row>
    <row r="488" spans="1:11">
      <c r="A488" s="195"/>
      <c r="B488" s="195"/>
      <c r="C488" s="194"/>
      <c r="G488" s="197"/>
      <c r="H488" s="197"/>
      <c r="I488" s="197"/>
      <c r="J488" s="197"/>
      <c r="K488" s="197"/>
    </row>
    <row r="489" spans="1:11">
      <c r="A489" s="195"/>
      <c r="B489" s="195"/>
      <c r="C489" s="194"/>
      <c r="G489" s="197"/>
      <c r="H489" s="197"/>
      <c r="I489" s="197"/>
      <c r="J489" s="197"/>
      <c r="K489" s="197"/>
    </row>
    <row r="490" spans="1:11">
      <c r="A490" s="195"/>
      <c r="B490" s="195"/>
      <c r="C490" s="194"/>
      <c r="G490" s="197"/>
      <c r="H490" s="197"/>
      <c r="I490" s="197"/>
      <c r="J490" s="197"/>
      <c r="K490" s="197"/>
    </row>
    <row r="491" spans="1:11">
      <c r="A491" s="195"/>
      <c r="B491" s="195"/>
      <c r="C491" s="194"/>
      <c r="G491" s="197"/>
      <c r="H491" s="197"/>
      <c r="I491" s="197"/>
      <c r="J491" s="197"/>
      <c r="K491" s="197"/>
    </row>
    <row r="492" spans="1:11">
      <c r="A492" s="195"/>
      <c r="B492" s="195"/>
      <c r="C492" s="194"/>
      <c r="G492" s="197"/>
      <c r="H492" s="197"/>
      <c r="I492" s="197"/>
      <c r="J492" s="197"/>
      <c r="K492" s="197"/>
    </row>
    <row r="493" spans="1:11">
      <c r="A493" s="195"/>
      <c r="B493" s="195"/>
      <c r="C493" s="194"/>
      <c r="G493" s="197"/>
      <c r="H493" s="197"/>
      <c r="I493" s="197"/>
      <c r="J493" s="197"/>
      <c r="K493" s="197"/>
    </row>
    <row r="494" spans="1:11">
      <c r="A494" s="195"/>
      <c r="B494" s="195"/>
      <c r="C494" s="194"/>
      <c r="G494" s="197"/>
      <c r="H494" s="197"/>
      <c r="I494" s="197"/>
      <c r="J494" s="197"/>
      <c r="K494" s="197"/>
    </row>
    <row r="495" spans="1:11">
      <c r="A495" s="195"/>
      <c r="B495" s="195"/>
      <c r="C495" s="194"/>
      <c r="G495" s="197"/>
      <c r="H495" s="197"/>
      <c r="I495" s="197"/>
      <c r="J495" s="197"/>
      <c r="K495" s="197"/>
    </row>
    <row r="496" spans="1:11">
      <c r="A496" s="195"/>
      <c r="B496" s="195"/>
      <c r="C496" s="194"/>
      <c r="G496" s="197"/>
      <c r="H496" s="197"/>
      <c r="I496" s="197"/>
      <c r="J496" s="197"/>
      <c r="K496" s="197"/>
    </row>
    <row r="497" spans="1:11">
      <c r="A497" s="195"/>
      <c r="B497" s="195"/>
      <c r="C497" s="194"/>
      <c r="G497" s="197"/>
      <c r="H497" s="197"/>
      <c r="I497" s="197"/>
      <c r="J497" s="197"/>
      <c r="K497" s="197"/>
    </row>
    <row r="498" spans="1:11">
      <c r="A498" s="195"/>
      <c r="B498" s="195"/>
      <c r="C498" s="194"/>
      <c r="G498" s="197"/>
      <c r="H498" s="197"/>
      <c r="I498" s="197"/>
      <c r="J498" s="197"/>
      <c r="K498" s="197"/>
    </row>
    <row r="499" spans="1:11">
      <c r="A499" s="195"/>
      <c r="B499" s="195"/>
      <c r="C499" s="194"/>
      <c r="G499" s="197"/>
      <c r="H499" s="197"/>
      <c r="I499" s="197"/>
      <c r="J499" s="197"/>
      <c r="K499" s="197"/>
    </row>
    <row r="500" spans="1:11">
      <c r="A500" s="195"/>
      <c r="B500" s="195"/>
      <c r="C500" s="194"/>
      <c r="G500" s="197"/>
      <c r="H500" s="197"/>
      <c r="I500" s="197"/>
      <c r="J500" s="197"/>
      <c r="K500" s="197"/>
    </row>
    <row r="501" spans="1:11">
      <c r="A501" s="195"/>
      <c r="B501" s="195"/>
      <c r="C501" s="194"/>
      <c r="G501" s="197"/>
      <c r="H501" s="197"/>
      <c r="I501" s="197"/>
      <c r="J501" s="197"/>
      <c r="K501" s="197"/>
    </row>
    <row r="502" spans="1:11">
      <c r="A502" s="195"/>
      <c r="B502" s="195"/>
      <c r="C502" s="194"/>
      <c r="G502" s="197"/>
      <c r="H502" s="197"/>
      <c r="I502" s="197"/>
      <c r="J502" s="197"/>
      <c r="K502" s="197"/>
    </row>
    <row r="503" spans="1:11">
      <c r="A503" s="195"/>
      <c r="B503" s="195"/>
      <c r="C503" s="194"/>
      <c r="G503" s="197"/>
      <c r="H503" s="197"/>
      <c r="I503" s="197"/>
      <c r="J503" s="197"/>
      <c r="K503" s="197"/>
    </row>
    <row r="504" spans="1:11">
      <c r="A504" s="195"/>
      <c r="B504" s="195"/>
      <c r="C504" s="194"/>
      <c r="G504" s="197"/>
      <c r="H504" s="197"/>
      <c r="I504" s="197"/>
      <c r="J504" s="197"/>
      <c r="K504" s="197"/>
    </row>
    <row r="505" spans="1:11">
      <c r="A505" s="195"/>
      <c r="B505" s="195"/>
      <c r="C505" s="194"/>
      <c r="G505" s="197"/>
      <c r="H505" s="197"/>
      <c r="I505" s="197"/>
      <c r="J505" s="197"/>
      <c r="K505" s="197"/>
    </row>
    <row r="506" spans="1:11">
      <c r="A506" s="195"/>
      <c r="B506" s="195"/>
      <c r="C506" s="194"/>
      <c r="G506" s="197"/>
      <c r="H506" s="197"/>
      <c r="I506" s="197"/>
      <c r="J506" s="197"/>
      <c r="K506" s="197"/>
    </row>
    <row r="507" spans="1:11">
      <c r="A507" s="195"/>
      <c r="B507" s="195"/>
      <c r="C507" s="194"/>
      <c r="G507" s="197"/>
      <c r="H507" s="197"/>
      <c r="I507" s="197"/>
      <c r="J507" s="197"/>
      <c r="K507" s="197"/>
    </row>
    <row r="508" spans="1:11">
      <c r="A508" s="195"/>
      <c r="B508" s="195"/>
      <c r="C508" s="194"/>
      <c r="G508" s="197"/>
      <c r="H508" s="197"/>
      <c r="I508" s="197"/>
      <c r="J508" s="197"/>
      <c r="K508" s="197"/>
    </row>
    <row r="509" spans="1:11">
      <c r="A509" s="195"/>
      <c r="B509" s="195"/>
      <c r="C509" s="194"/>
      <c r="G509" s="197"/>
      <c r="H509" s="197"/>
      <c r="I509" s="197"/>
      <c r="J509" s="197"/>
      <c r="K509" s="197"/>
    </row>
    <row r="510" spans="1:11">
      <c r="A510" s="195"/>
      <c r="B510" s="195"/>
      <c r="C510" s="194"/>
      <c r="G510" s="197"/>
      <c r="H510" s="197"/>
      <c r="I510" s="197"/>
      <c r="J510" s="197"/>
      <c r="K510" s="197"/>
    </row>
    <row r="511" spans="1:11">
      <c r="A511" s="195"/>
      <c r="B511" s="195"/>
      <c r="C511" s="194"/>
      <c r="G511" s="197"/>
      <c r="H511" s="197"/>
      <c r="I511" s="197"/>
      <c r="J511" s="197"/>
      <c r="K511" s="197"/>
    </row>
    <row r="512" spans="1:11">
      <c r="A512" s="195"/>
      <c r="B512" s="195"/>
      <c r="C512" s="194"/>
      <c r="G512" s="197"/>
      <c r="H512" s="197"/>
      <c r="I512" s="197"/>
      <c r="J512" s="197"/>
      <c r="K512" s="197"/>
    </row>
    <row r="513" spans="1:11">
      <c r="A513" s="195"/>
      <c r="B513" s="195"/>
      <c r="C513" s="194"/>
      <c r="G513" s="197"/>
      <c r="H513" s="197"/>
      <c r="I513" s="197"/>
      <c r="J513" s="197"/>
      <c r="K513" s="197"/>
    </row>
    <row r="514" spans="1:11">
      <c r="A514" s="195"/>
      <c r="B514" s="195"/>
      <c r="C514" s="194"/>
      <c r="G514" s="197"/>
      <c r="H514" s="197"/>
      <c r="I514" s="197"/>
      <c r="J514" s="197"/>
      <c r="K514" s="197"/>
    </row>
    <row r="515" spans="1:11">
      <c r="A515" s="195"/>
      <c r="B515" s="195"/>
      <c r="C515" s="194"/>
      <c r="G515" s="197"/>
      <c r="H515" s="197"/>
      <c r="I515" s="197"/>
      <c r="J515" s="197"/>
      <c r="K515" s="197"/>
    </row>
    <row r="516" spans="1:11">
      <c r="A516" s="195"/>
      <c r="B516" s="195"/>
      <c r="C516" s="194"/>
      <c r="G516" s="197"/>
      <c r="H516" s="197"/>
      <c r="I516" s="197"/>
      <c r="J516" s="197"/>
      <c r="K516" s="197"/>
    </row>
    <row r="517" spans="1:11">
      <c r="A517" s="195"/>
      <c r="B517" s="195"/>
      <c r="C517" s="194"/>
      <c r="G517" s="197"/>
      <c r="H517" s="197"/>
      <c r="I517" s="197"/>
      <c r="J517" s="197"/>
      <c r="K517" s="197"/>
    </row>
    <row r="518" spans="1:11">
      <c r="A518" s="195"/>
      <c r="B518" s="195"/>
      <c r="C518" s="194"/>
      <c r="G518" s="197"/>
      <c r="H518" s="197"/>
      <c r="I518" s="197"/>
      <c r="J518" s="197"/>
      <c r="K518" s="197"/>
    </row>
    <row r="519" spans="1:11">
      <c r="A519" s="195"/>
      <c r="B519" s="195"/>
      <c r="C519" s="194"/>
      <c r="G519" s="197"/>
      <c r="H519" s="197"/>
      <c r="I519" s="197"/>
      <c r="J519" s="197"/>
      <c r="K519" s="197"/>
    </row>
    <row r="520" spans="1:11">
      <c r="A520" s="195"/>
      <c r="B520" s="195"/>
      <c r="C520" s="194"/>
      <c r="G520" s="197"/>
      <c r="H520" s="197"/>
      <c r="I520" s="197"/>
      <c r="J520" s="197"/>
      <c r="K520" s="197"/>
    </row>
    <row r="521" spans="1:11">
      <c r="A521" s="195"/>
      <c r="B521" s="195"/>
      <c r="C521" s="194"/>
      <c r="G521" s="197"/>
      <c r="H521" s="197"/>
      <c r="I521" s="197"/>
      <c r="J521" s="197"/>
      <c r="K521" s="197"/>
    </row>
    <row r="522" spans="1:11">
      <c r="A522" s="195"/>
      <c r="B522" s="195"/>
      <c r="C522" s="194"/>
      <c r="G522" s="197"/>
      <c r="H522" s="197"/>
      <c r="I522" s="197"/>
      <c r="J522" s="197"/>
      <c r="K522" s="197"/>
    </row>
    <row r="523" spans="1:11">
      <c r="A523" s="195"/>
      <c r="B523" s="195"/>
      <c r="C523" s="194"/>
      <c r="G523" s="197"/>
      <c r="H523" s="197"/>
      <c r="I523" s="197"/>
      <c r="J523" s="197"/>
      <c r="K523" s="197"/>
    </row>
    <row r="524" spans="1:11">
      <c r="A524" s="195"/>
      <c r="B524" s="195"/>
      <c r="C524" s="194"/>
      <c r="G524" s="197"/>
      <c r="H524" s="197"/>
      <c r="I524" s="197"/>
      <c r="J524" s="197"/>
      <c r="K524" s="197"/>
    </row>
    <row r="525" spans="1:11">
      <c r="A525" s="195"/>
      <c r="B525" s="195"/>
      <c r="C525" s="194"/>
      <c r="G525" s="197"/>
      <c r="H525" s="197"/>
      <c r="I525" s="197"/>
      <c r="J525" s="197"/>
      <c r="K525" s="197"/>
    </row>
    <row r="526" spans="1:11">
      <c r="A526" s="195"/>
      <c r="B526" s="195"/>
      <c r="C526" s="194"/>
      <c r="G526" s="197"/>
      <c r="H526" s="197"/>
      <c r="I526" s="197"/>
      <c r="J526" s="197"/>
      <c r="K526" s="197"/>
    </row>
    <row r="527" spans="1:11">
      <c r="A527" s="195"/>
      <c r="B527" s="195"/>
      <c r="C527" s="194"/>
      <c r="G527" s="197"/>
      <c r="H527" s="197"/>
      <c r="I527" s="197"/>
      <c r="J527" s="197"/>
      <c r="K527" s="197"/>
    </row>
    <row r="528" spans="1:11">
      <c r="A528" s="195"/>
      <c r="B528" s="195"/>
      <c r="C528" s="194"/>
      <c r="G528" s="197"/>
      <c r="H528" s="197"/>
      <c r="I528" s="197"/>
      <c r="J528" s="197"/>
      <c r="K528" s="197"/>
    </row>
    <row r="529" spans="1:11">
      <c r="A529" s="195"/>
      <c r="B529" s="195"/>
      <c r="C529" s="194"/>
      <c r="G529" s="197"/>
      <c r="H529" s="197"/>
      <c r="I529" s="197"/>
      <c r="J529" s="197"/>
      <c r="K529" s="197"/>
    </row>
    <row r="530" spans="1:11">
      <c r="A530" s="195"/>
      <c r="B530" s="195"/>
      <c r="C530" s="194"/>
      <c r="G530" s="197"/>
      <c r="H530" s="197"/>
      <c r="I530" s="197"/>
      <c r="J530" s="197"/>
      <c r="K530" s="197"/>
    </row>
    <row r="531" spans="1:11">
      <c r="A531" s="195"/>
      <c r="B531" s="195"/>
      <c r="C531" s="194"/>
      <c r="G531" s="197"/>
      <c r="H531" s="197"/>
      <c r="I531" s="197"/>
      <c r="J531" s="197"/>
      <c r="K531" s="197"/>
    </row>
    <row r="532" spans="1:11">
      <c r="A532" s="195"/>
      <c r="B532" s="195"/>
      <c r="C532" s="194"/>
      <c r="G532" s="197"/>
      <c r="H532" s="197"/>
      <c r="I532" s="197"/>
      <c r="J532" s="197"/>
      <c r="K532" s="197"/>
    </row>
    <row r="533" spans="1:11">
      <c r="A533" s="195"/>
      <c r="B533" s="195"/>
      <c r="C533" s="194"/>
      <c r="G533" s="197"/>
      <c r="H533" s="197"/>
      <c r="I533" s="197"/>
      <c r="J533" s="197"/>
      <c r="K533" s="197"/>
    </row>
    <row r="534" spans="1:11">
      <c r="A534" s="195"/>
      <c r="B534" s="195"/>
      <c r="C534" s="194"/>
      <c r="G534" s="197"/>
      <c r="H534" s="197"/>
      <c r="I534" s="197"/>
      <c r="J534" s="197"/>
      <c r="K534" s="197"/>
    </row>
    <row r="535" spans="1:11">
      <c r="A535" s="195"/>
      <c r="B535" s="195"/>
      <c r="C535" s="194"/>
      <c r="G535" s="197"/>
      <c r="H535" s="197"/>
      <c r="I535" s="197"/>
      <c r="J535" s="197"/>
      <c r="K535" s="197"/>
    </row>
    <row r="536" spans="1:11">
      <c r="A536" s="195"/>
      <c r="B536" s="195"/>
      <c r="C536" s="194"/>
      <c r="G536" s="197"/>
      <c r="H536" s="197"/>
      <c r="I536" s="197"/>
      <c r="J536" s="197"/>
      <c r="K536" s="197"/>
    </row>
    <row r="537" spans="1:11">
      <c r="A537" s="195"/>
      <c r="B537" s="195"/>
      <c r="C537" s="194"/>
      <c r="G537" s="197"/>
      <c r="H537" s="197"/>
      <c r="I537" s="197"/>
      <c r="J537" s="197"/>
      <c r="K537" s="197"/>
    </row>
    <row r="538" spans="1:11">
      <c r="A538" s="195"/>
      <c r="B538" s="195"/>
      <c r="C538" s="194"/>
      <c r="G538" s="197"/>
      <c r="H538" s="197"/>
      <c r="I538" s="197"/>
      <c r="J538" s="197"/>
      <c r="K538" s="197"/>
    </row>
    <row r="539" spans="1:11">
      <c r="A539" s="195"/>
      <c r="B539" s="195"/>
      <c r="C539" s="194"/>
      <c r="G539" s="197"/>
      <c r="H539" s="197"/>
      <c r="I539" s="197"/>
      <c r="J539" s="197"/>
      <c r="K539" s="197"/>
    </row>
    <row r="540" spans="1:11">
      <c r="A540" s="195"/>
      <c r="B540" s="195"/>
      <c r="C540" s="194"/>
      <c r="G540" s="197"/>
      <c r="H540" s="197"/>
      <c r="I540" s="197"/>
      <c r="J540" s="197"/>
      <c r="K540" s="197"/>
    </row>
    <row r="541" spans="1:11">
      <c r="A541" s="195"/>
      <c r="B541" s="195"/>
      <c r="C541" s="194"/>
      <c r="G541" s="197"/>
      <c r="H541" s="197"/>
      <c r="I541" s="197"/>
      <c r="J541" s="197"/>
      <c r="K541" s="197"/>
    </row>
    <row r="542" spans="1:11">
      <c r="A542" s="195"/>
      <c r="B542" s="195"/>
      <c r="C542" s="194"/>
      <c r="G542" s="197"/>
      <c r="H542" s="197"/>
      <c r="I542" s="197"/>
      <c r="J542" s="197"/>
      <c r="K542" s="197"/>
    </row>
    <row r="543" spans="1:11">
      <c r="A543" s="195"/>
      <c r="B543" s="195"/>
      <c r="C543" s="194"/>
      <c r="G543" s="197"/>
      <c r="H543" s="197"/>
      <c r="I543" s="197"/>
      <c r="J543" s="197"/>
      <c r="K543" s="197"/>
    </row>
    <row r="544" spans="1:11">
      <c r="A544" s="195"/>
      <c r="B544" s="195"/>
      <c r="C544" s="194"/>
      <c r="G544" s="197"/>
      <c r="H544" s="197"/>
      <c r="I544" s="197"/>
      <c r="J544" s="197"/>
      <c r="K544" s="197"/>
    </row>
    <row r="545" spans="1:11">
      <c r="A545" s="195"/>
      <c r="B545" s="195"/>
      <c r="C545" s="194"/>
      <c r="G545" s="197"/>
      <c r="H545" s="197"/>
      <c r="I545" s="197"/>
      <c r="J545" s="197"/>
      <c r="K545" s="197"/>
    </row>
    <row r="546" spans="1:11">
      <c r="A546" s="195"/>
      <c r="B546" s="195"/>
      <c r="C546" s="194"/>
      <c r="G546" s="197"/>
      <c r="H546" s="197"/>
      <c r="I546" s="197"/>
      <c r="J546" s="197"/>
      <c r="K546" s="197"/>
    </row>
    <row r="547" spans="1:11">
      <c r="A547" s="195"/>
      <c r="B547" s="195"/>
      <c r="C547" s="194"/>
      <c r="G547" s="197"/>
      <c r="H547" s="197"/>
      <c r="I547" s="197"/>
      <c r="J547" s="197"/>
      <c r="K547" s="197"/>
    </row>
    <row r="548" spans="1:11">
      <c r="A548" s="195"/>
      <c r="B548" s="195"/>
      <c r="C548" s="194"/>
      <c r="G548" s="197"/>
      <c r="H548" s="197"/>
      <c r="I548" s="197"/>
      <c r="J548" s="197"/>
      <c r="K548" s="197"/>
    </row>
    <row r="549" spans="1:11">
      <c r="A549" s="195"/>
      <c r="B549" s="195"/>
      <c r="C549" s="194"/>
      <c r="G549" s="197"/>
      <c r="H549" s="197"/>
      <c r="I549" s="197"/>
      <c r="J549" s="197"/>
      <c r="K549" s="197"/>
    </row>
    <row r="550" spans="1:11">
      <c r="A550" s="195"/>
      <c r="B550" s="195"/>
      <c r="C550" s="194"/>
      <c r="G550" s="197"/>
      <c r="H550" s="197"/>
      <c r="I550" s="197"/>
      <c r="J550" s="197"/>
      <c r="K550" s="197"/>
    </row>
    <row r="551" spans="1:11">
      <c r="A551" s="195"/>
      <c r="B551" s="195"/>
      <c r="C551" s="194"/>
      <c r="G551" s="197"/>
      <c r="H551" s="197"/>
      <c r="I551" s="197"/>
      <c r="J551" s="197"/>
      <c r="K551" s="197"/>
    </row>
    <row r="552" spans="1:11">
      <c r="A552" s="195"/>
      <c r="B552" s="195"/>
      <c r="C552" s="194"/>
      <c r="G552" s="197"/>
      <c r="H552" s="197"/>
      <c r="I552" s="197"/>
      <c r="J552" s="197"/>
      <c r="K552" s="197"/>
    </row>
    <row r="553" spans="1:11">
      <c r="A553" s="195"/>
      <c r="B553" s="195"/>
      <c r="C553" s="194"/>
      <c r="G553" s="197"/>
      <c r="H553" s="197"/>
      <c r="I553" s="197"/>
      <c r="J553" s="197"/>
      <c r="K553" s="197"/>
    </row>
    <row r="554" spans="1:11">
      <c r="A554" s="195"/>
      <c r="B554" s="195"/>
      <c r="C554" s="194"/>
      <c r="G554" s="197"/>
      <c r="H554" s="197"/>
      <c r="I554" s="197"/>
      <c r="J554" s="197"/>
      <c r="K554" s="197"/>
    </row>
    <row r="555" spans="1:11">
      <c r="A555" s="195"/>
      <c r="B555" s="195"/>
      <c r="C555" s="194"/>
      <c r="G555" s="197"/>
      <c r="H555" s="197"/>
      <c r="I555" s="197"/>
      <c r="J555" s="197"/>
      <c r="K555" s="197"/>
    </row>
    <row r="556" spans="1:11">
      <c r="A556" s="195"/>
      <c r="B556" s="195"/>
      <c r="C556" s="194"/>
      <c r="G556" s="197"/>
      <c r="H556" s="197"/>
      <c r="I556" s="197"/>
      <c r="J556" s="197"/>
      <c r="K556" s="197"/>
    </row>
    <row r="557" spans="1:11">
      <c r="A557" s="195"/>
      <c r="B557" s="195"/>
      <c r="C557" s="194"/>
      <c r="G557" s="197"/>
      <c r="H557" s="197"/>
      <c r="I557" s="197"/>
      <c r="J557" s="197"/>
      <c r="K557" s="197"/>
    </row>
    <row r="558" spans="1:11">
      <c r="A558" s="195"/>
      <c r="B558" s="195"/>
      <c r="C558" s="194"/>
      <c r="G558" s="197"/>
      <c r="H558" s="197"/>
      <c r="I558" s="197"/>
      <c r="J558" s="197"/>
      <c r="K558" s="197"/>
    </row>
    <row r="559" spans="1:11">
      <c r="A559" s="195"/>
      <c r="B559" s="195"/>
      <c r="C559" s="194"/>
      <c r="G559" s="197"/>
      <c r="H559" s="197"/>
      <c r="I559" s="197"/>
      <c r="J559" s="197"/>
      <c r="K559" s="197"/>
    </row>
    <row r="560" spans="1:11">
      <c r="A560" s="195"/>
      <c r="B560" s="195"/>
      <c r="C560" s="194"/>
      <c r="G560" s="197"/>
      <c r="H560" s="197"/>
      <c r="I560" s="197"/>
      <c r="J560" s="197"/>
      <c r="K560" s="197"/>
    </row>
    <row r="561" spans="1:11">
      <c r="A561" s="195"/>
      <c r="B561" s="195"/>
      <c r="C561" s="194"/>
      <c r="G561" s="197"/>
      <c r="H561" s="197"/>
      <c r="I561" s="197"/>
      <c r="J561" s="197"/>
      <c r="K561" s="197"/>
    </row>
    <row r="562" spans="1:11">
      <c r="A562" s="195"/>
      <c r="B562" s="195"/>
      <c r="C562" s="194"/>
      <c r="G562" s="197"/>
      <c r="H562" s="197"/>
      <c r="I562" s="197"/>
      <c r="J562" s="197"/>
      <c r="K562" s="197"/>
    </row>
    <row r="563" spans="1:11">
      <c r="A563" s="195"/>
      <c r="B563" s="195"/>
      <c r="C563" s="194"/>
      <c r="G563" s="197"/>
      <c r="H563" s="197"/>
      <c r="I563" s="197"/>
      <c r="J563" s="197"/>
      <c r="K563" s="197"/>
    </row>
    <row r="564" spans="1:11">
      <c r="A564" s="195"/>
      <c r="B564" s="195"/>
      <c r="C564" s="194"/>
      <c r="G564" s="197"/>
      <c r="H564" s="197"/>
      <c r="I564" s="197"/>
      <c r="J564" s="197"/>
      <c r="K564" s="197"/>
    </row>
    <row r="565" spans="1:11">
      <c r="A565" s="195"/>
      <c r="B565" s="195"/>
      <c r="C565" s="194"/>
      <c r="G565" s="197"/>
      <c r="H565" s="197"/>
      <c r="I565" s="197"/>
      <c r="J565" s="197"/>
      <c r="K565" s="197"/>
    </row>
    <row r="566" spans="1:11">
      <c r="A566" s="195"/>
      <c r="B566" s="195"/>
      <c r="C566" s="194"/>
      <c r="G566" s="197"/>
      <c r="H566" s="197"/>
      <c r="I566" s="197"/>
      <c r="J566" s="197"/>
      <c r="K566" s="197"/>
    </row>
    <row r="567" spans="1:11">
      <c r="A567" s="195"/>
      <c r="B567" s="195"/>
      <c r="C567" s="194"/>
      <c r="G567" s="197"/>
      <c r="H567" s="197"/>
      <c r="I567" s="197"/>
      <c r="J567" s="197"/>
      <c r="K567" s="197"/>
    </row>
    <row r="568" spans="1:11">
      <c r="A568" s="195"/>
      <c r="B568" s="195"/>
      <c r="C568" s="194"/>
      <c r="G568" s="197"/>
      <c r="H568" s="197"/>
      <c r="I568" s="197"/>
      <c r="J568" s="197"/>
      <c r="K568" s="197"/>
    </row>
    <row r="569" spans="1:11">
      <c r="A569" s="195"/>
      <c r="B569" s="195"/>
      <c r="C569" s="194"/>
      <c r="G569" s="197"/>
      <c r="H569" s="197"/>
      <c r="I569" s="197"/>
      <c r="J569" s="197"/>
      <c r="K569" s="197"/>
    </row>
    <row r="570" spans="1:11">
      <c r="A570" s="195"/>
      <c r="B570" s="195"/>
      <c r="C570" s="194"/>
      <c r="G570" s="197"/>
      <c r="H570" s="197"/>
      <c r="I570" s="197"/>
      <c r="J570" s="197"/>
      <c r="K570" s="197"/>
    </row>
    <row r="571" spans="1:11">
      <c r="A571" s="195"/>
      <c r="B571" s="195"/>
      <c r="C571" s="194"/>
      <c r="G571" s="197"/>
      <c r="H571" s="197"/>
      <c r="I571" s="197"/>
      <c r="J571" s="197"/>
      <c r="K571" s="197"/>
    </row>
    <row r="572" spans="1:11">
      <c r="A572" s="195"/>
      <c r="B572" s="195"/>
      <c r="C572" s="194"/>
      <c r="G572" s="197"/>
      <c r="H572" s="197"/>
      <c r="I572" s="197"/>
      <c r="J572" s="197"/>
      <c r="K572" s="197"/>
    </row>
    <row r="573" spans="1:11">
      <c r="A573" s="195"/>
      <c r="B573" s="195"/>
      <c r="C573" s="194"/>
      <c r="G573" s="197"/>
      <c r="H573" s="197"/>
      <c r="I573" s="197"/>
      <c r="J573" s="197"/>
      <c r="K573" s="197"/>
    </row>
    <row r="574" spans="1:11">
      <c r="A574" s="195"/>
      <c r="B574" s="195"/>
      <c r="C574" s="194"/>
      <c r="G574" s="197"/>
      <c r="H574" s="197"/>
      <c r="I574" s="197"/>
      <c r="J574" s="197"/>
      <c r="K574" s="197"/>
    </row>
    <row r="575" spans="1:11">
      <c r="A575" s="195"/>
      <c r="B575" s="195"/>
      <c r="C575" s="194"/>
      <c r="G575" s="197"/>
      <c r="H575" s="197"/>
      <c r="I575" s="197"/>
      <c r="J575" s="197"/>
      <c r="K575" s="197"/>
    </row>
    <row r="576" spans="1:11">
      <c r="A576" s="195"/>
      <c r="B576" s="195"/>
      <c r="C576" s="194"/>
      <c r="G576" s="197"/>
      <c r="H576" s="197"/>
      <c r="I576" s="197"/>
      <c r="J576" s="197"/>
      <c r="K576" s="197"/>
    </row>
    <row r="577" spans="1:11">
      <c r="A577" s="195"/>
      <c r="B577" s="195"/>
      <c r="C577" s="194"/>
      <c r="G577" s="197"/>
      <c r="H577" s="197"/>
      <c r="I577" s="197"/>
      <c r="J577" s="197"/>
      <c r="K577" s="197"/>
    </row>
    <row r="578" spans="1:11">
      <c r="A578" s="195"/>
      <c r="B578" s="195"/>
      <c r="C578" s="194"/>
      <c r="G578" s="197"/>
      <c r="H578" s="197"/>
      <c r="I578" s="197"/>
      <c r="J578" s="197"/>
      <c r="K578" s="197"/>
    </row>
    <row r="579" spans="1:11">
      <c r="A579" s="195"/>
      <c r="B579" s="195"/>
      <c r="C579" s="194"/>
      <c r="G579" s="197"/>
      <c r="H579" s="197"/>
      <c r="I579" s="197"/>
      <c r="J579" s="197"/>
      <c r="K579" s="197"/>
    </row>
    <row r="580" spans="1:11">
      <c r="A580" s="195"/>
      <c r="B580" s="195"/>
      <c r="C580" s="194"/>
      <c r="G580" s="197"/>
      <c r="H580" s="197"/>
      <c r="I580" s="197"/>
      <c r="J580" s="197"/>
      <c r="K580" s="197"/>
    </row>
    <row r="581" spans="1:11">
      <c r="A581" s="195"/>
      <c r="B581" s="195"/>
      <c r="C581" s="194"/>
      <c r="G581" s="197"/>
      <c r="H581" s="197"/>
      <c r="I581" s="197"/>
      <c r="J581" s="197"/>
      <c r="K581" s="197"/>
    </row>
    <row r="582" spans="1:11">
      <c r="A582" s="195"/>
      <c r="B582" s="195"/>
      <c r="C582" s="194"/>
      <c r="G582" s="197"/>
      <c r="H582" s="197"/>
      <c r="I582" s="197"/>
      <c r="J582" s="197"/>
      <c r="K582" s="197"/>
    </row>
    <row r="583" spans="1:11">
      <c r="A583" s="195"/>
      <c r="B583" s="195"/>
      <c r="C583" s="194"/>
      <c r="G583" s="197"/>
      <c r="H583" s="197"/>
      <c r="I583" s="197"/>
      <c r="J583" s="197"/>
      <c r="K583" s="197"/>
    </row>
    <row r="584" spans="1:11">
      <c r="A584" s="195"/>
      <c r="B584" s="195"/>
      <c r="C584" s="194"/>
      <c r="G584" s="197"/>
      <c r="H584" s="197"/>
      <c r="I584" s="197"/>
      <c r="J584" s="197"/>
      <c r="K584" s="197"/>
    </row>
    <row r="585" spans="1:11">
      <c r="A585" s="195"/>
      <c r="B585" s="195"/>
      <c r="C585" s="194"/>
      <c r="G585" s="197"/>
      <c r="H585" s="197"/>
      <c r="I585" s="197"/>
      <c r="J585" s="197"/>
      <c r="K585" s="197"/>
    </row>
    <row r="586" spans="1:11">
      <c r="A586" s="195"/>
      <c r="B586" s="195"/>
      <c r="C586" s="194"/>
      <c r="G586" s="197"/>
      <c r="H586" s="197"/>
      <c r="I586" s="197"/>
      <c r="J586" s="197"/>
      <c r="K586" s="197"/>
    </row>
    <row r="587" spans="1:11">
      <c r="A587" s="195"/>
      <c r="B587" s="195"/>
      <c r="C587" s="194"/>
      <c r="G587" s="197"/>
      <c r="H587" s="197"/>
      <c r="I587" s="197"/>
      <c r="J587" s="197"/>
      <c r="K587" s="197"/>
    </row>
    <row r="588" spans="1:11">
      <c r="A588" s="195"/>
      <c r="B588" s="195"/>
      <c r="C588" s="194"/>
      <c r="G588" s="197"/>
      <c r="H588" s="197"/>
      <c r="I588" s="197"/>
      <c r="J588" s="197"/>
      <c r="K588" s="197"/>
    </row>
    <row r="589" spans="1:11">
      <c r="A589" s="195"/>
      <c r="B589" s="195"/>
      <c r="C589" s="194"/>
      <c r="G589" s="197"/>
      <c r="H589" s="197"/>
      <c r="I589" s="197"/>
      <c r="J589" s="197"/>
      <c r="K589" s="197"/>
    </row>
    <row r="590" spans="1:11">
      <c r="A590" s="195"/>
      <c r="B590" s="195"/>
      <c r="C590" s="194"/>
      <c r="G590" s="197"/>
      <c r="H590" s="197"/>
      <c r="I590" s="197"/>
      <c r="J590" s="197"/>
      <c r="K590" s="197"/>
    </row>
    <row r="591" spans="1:11">
      <c r="A591" s="195"/>
      <c r="B591" s="195"/>
      <c r="C591" s="194"/>
      <c r="G591" s="197"/>
      <c r="H591" s="197"/>
      <c r="I591" s="197"/>
      <c r="J591" s="197"/>
      <c r="K591" s="197"/>
    </row>
    <row r="592" spans="1:11">
      <c r="A592" s="195"/>
      <c r="B592" s="195"/>
      <c r="C592" s="194"/>
      <c r="G592" s="197"/>
      <c r="H592" s="197"/>
      <c r="I592" s="197"/>
      <c r="J592" s="197"/>
      <c r="K592" s="197"/>
    </row>
    <row r="593" spans="1:11">
      <c r="A593" s="195"/>
      <c r="B593" s="195"/>
      <c r="C593" s="194"/>
      <c r="G593" s="197"/>
      <c r="H593" s="197"/>
      <c r="I593" s="197"/>
      <c r="J593" s="197"/>
      <c r="K593" s="197"/>
    </row>
    <row r="594" spans="1:11">
      <c r="A594" s="195"/>
      <c r="B594" s="195"/>
      <c r="C594" s="194"/>
      <c r="G594" s="197"/>
      <c r="H594" s="197"/>
      <c r="I594" s="197"/>
      <c r="J594" s="197"/>
      <c r="K594" s="197"/>
    </row>
    <row r="595" spans="1:11">
      <c r="A595" s="195"/>
      <c r="B595" s="195"/>
      <c r="C595" s="194"/>
      <c r="G595" s="197"/>
      <c r="H595" s="197"/>
      <c r="I595" s="197"/>
      <c r="J595" s="197"/>
      <c r="K595" s="197"/>
    </row>
    <row r="596" spans="1:11">
      <c r="A596" s="195"/>
      <c r="B596" s="195"/>
      <c r="C596" s="194"/>
      <c r="G596" s="197"/>
      <c r="H596" s="197"/>
      <c r="I596" s="197"/>
      <c r="J596" s="197"/>
      <c r="K596" s="197"/>
    </row>
    <row r="597" spans="1:11">
      <c r="A597" s="195"/>
      <c r="B597" s="195"/>
      <c r="C597" s="194"/>
      <c r="G597" s="197"/>
      <c r="H597" s="197"/>
      <c r="I597" s="197"/>
      <c r="J597" s="197"/>
      <c r="K597" s="197"/>
    </row>
    <row r="598" spans="1:11">
      <c r="A598" s="195"/>
      <c r="B598" s="195"/>
      <c r="C598" s="194"/>
      <c r="G598" s="197"/>
      <c r="H598" s="197"/>
      <c r="I598" s="197"/>
      <c r="J598" s="197"/>
      <c r="K598" s="197"/>
    </row>
    <row r="599" spans="1:11">
      <c r="A599" s="195"/>
      <c r="B599" s="195"/>
      <c r="C599" s="194"/>
      <c r="G599" s="197"/>
      <c r="H599" s="197"/>
      <c r="I599" s="197"/>
      <c r="J599" s="197"/>
      <c r="K599" s="197"/>
    </row>
    <row r="600" spans="1:11">
      <c r="A600" s="195"/>
      <c r="B600" s="195"/>
      <c r="C600" s="194"/>
      <c r="G600" s="197"/>
      <c r="H600" s="197"/>
      <c r="I600" s="197"/>
      <c r="J600" s="197"/>
      <c r="K600" s="197"/>
    </row>
    <row r="601" spans="1:11">
      <c r="A601" s="195"/>
      <c r="B601" s="195"/>
      <c r="C601" s="194"/>
      <c r="G601" s="197"/>
      <c r="H601" s="197"/>
      <c r="I601" s="197"/>
      <c r="J601" s="197"/>
      <c r="K601" s="197"/>
    </row>
    <row r="602" spans="1:11">
      <c r="A602" s="195"/>
      <c r="B602" s="195"/>
      <c r="C602" s="194"/>
      <c r="G602" s="197"/>
      <c r="H602" s="197"/>
      <c r="I602" s="197"/>
      <c r="J602" s="197"/>
      <c r="K602" s="197"/>
    </row>
    <row r="603" spans="1:11">
      <c r="A603" s="195"/>
      <c r="B603" s="195"/>
      <c r="C603" s="194"/>
      <c r="G603" s="197"/>
      <c r="H603" s="197"/>
      <c r="I603" s="197"/>
      <c r="J603" s="197"/>
      <c r="K603" s="197"/>
    </row>
    <row r="604" spans="1:11">
      <c r="A604" s="195"/>
      <c r="B604" s="195"/>
      <c r="C604" s="194"/>
      <c r="G604" s="197"/>
      <c r="H604" s="197"/>
      <c r="I604" s="197"/>
      <c r="J604" s="197"/>
      <c r="K604" s="197"/>
    </row>
    <row r="605" spans="1:11">
      <c r="A605" s="195"/>
      <c r="B605" s="195"/>
      <c r="C605" s="194"/>
      <c r="G605" s="197"/>
      <c r="H605" s="197"/>
      <c r="I605" s="197"/>
      <c r="J605" s="197"/>
      <c r="K605" s="197"/>
    </row>
    <row r="606" spans="1:11">
      <c r="A606" s="195"/>
      <c r="B606" s="195"/>
      <c r="C606" s="194"/>
      <c r="G606" s="197"/>
      <c r="H606" s="197"/>
      <c r="I606" s="197"/>
      <c r="J606" s="197"/>
      <c r="K606" s="197"/>
    </row>
    <row r="607" spans="1:11">
      <c r="A607" s="195"/>
      <c r="B607" s="195"/>
      <c r="C607" s="194"/>
      <c r="G607" s="197"/>
      <c r="H607" s="197"/>
      <c r="I607" s="197"/>
      <c r="J607" s="197"/>
      <c r="K607" s="197"/>
    </row>
    <row r="608" spans="1:11">
      <c r="A608" s="195"/>
      <c r="B608" s="195"/>
      <c r="C608" s="194"/>
      <c r="G608" s="197"/>
      <c r="H608" s="197"/>
      <c r="I608" s="197"/>
      <c r="J608" s="197"/>
      <c r="K608" s="197"/>
    </row>
    <row r="609" spans="1:11">
      <c r="A609" s="195"/>
      <c r="B609" s="195"/>
      <c r="C609" s="194"/>
      <c r="G609" s="197"/>
      <c r="H609" s="197"/>
      <c r="I609" s="197"/>
      <c r="J609" s="197"/>
      <c r="K609" s="197"/>
    </row>
    <row r="610" spans="1:11">
      <c r="A610" s="195"/>
      <c r="B610" s="195"/>
      <c r="C610" s="194"/>
      <c r="G610" s="197"/>
      <c r="H610" s="197"/>
      <c r="I610" s="197"/>
      <c r="J610" s="197"/>
      <c r="K610" s="197"/>
    </row>
    <row r="611" spans="1:11">
      <c r="A611" s="195"/>
      <c r="B611" s="195"/>
      <c r="C611" s="194"/>
      <c r="G611" s="197"/>
      <c r="H611" s="197"/>
      <c r="I611" s="197"/>
      <c r="J611" s="197"/>
      <c r="K611" s="197"/>
    </row>
    <row r="612" spans="1:11">
      <c r="A612" s="195"/>
      <c r="B612" s="195"/>
      <c r="C612" s="194"/>
      <c r="G612" s="197"/>
      <c r="H612" s="197"/>
      <c r="I612" s="197"/>
      <c r="J612" s="197"/>
      <c r="K612" s="197"/>
    </row>
    <row r="613" spans="1:11">
      <c r="A613" s="195"/>
      <c r="B613" s="195"/>
      <c r="C613" s="194"/>
      <c r="G613" s="197"/>
      <c r="H613" s="197"/>
      <c r="I613" s="197"/>
      <c r="J613" s="197"/>
      <c r="K613" s="197"/>
    </row>
    <row r="614" spans="1:11">
      <c r="A614" s="195"/>
      <c r="B614" s="195"/>
      <c r="C614" s="194"/>
      <c r="G614" s="197"/>
      <c r="H614" s="197"/>
      <c r="I614" s="197"/>
      <c r="J614" s="197"/>
      <c r="K614" s="197"/>
    </row>
    <row r="615" spans="1:11">
      <c r="A615" s="195"/>
      <c r="B615" s="195"/>
      <c r="C615" s="194"/>
      <c r="G615" s="197"/>
      <c r="H615" s="197"/>
      <c r="I615" s="197"/>
      <c r="J615" s="197"/>
      <c r="K615" s="197"/>
    </row>
    <row r="616" spans="1:11">
      <c r="A616" s="195"/>
      <c r="B616" s="195"/>
      <c r="C616" s="194"/>
      <c r="G616" s="197"/>
      <c r="H616" s="197"/>
      <c r="I616" s="197"/>
      <c r="J616" s="197"/>
      <c r="K616" s="197"/>
    </row>
    <row r="617" spans="1:11">
      <c r="A617" s="195"/>
      <c r="B617" s="195"/>
      <c r="C617" s="194"/>
      <c r="G617" s="197"/>
      <c r="H617" s="197"/>
      <c r="I617" s="197"/>
      <c r="J617" s="197"/>
      <c r="K617" s="197"/>
    </row>
    <row r="618" spans="1:11">
      <c r="A618" s="195"/>
      <c r="B618" s="195"/>
      <c r="C618" s="194"/>
      <c r="G618" s="197"/>
      <c r="H618" s="197"/>
      <c r="I618" s="197"/>
      <c r="J618" s="197"/>
      <c r="K618" s="197"/>
    </row>
    <row r="619" spans="1:11">
      <c r="A619" s="195"/>
      <c r="B619" s="195"/>
      <c r="C619" s="194"/>
      <c r="G619" s="197"/>
      <c r="H619" s="197"/>
      <c r="I619" s="197"/>
      <c r="J619" s="197"/>
      <c r="K619" s="197"/>
    </row>
    <row r="620" spans="1:11">
      <c r="A620" s="195"/>
      <c r="B620" s="195"/>
      <c r="C620" s="194"/>
      <c r="G620" s="197"/>
      <c r="H620" s="197"/>
      <c r="I620" s="197"/>
      <c r="J620" s="197"/>
      <c r="K620" s="197"/>
    </row>
    <row r="621" spans="1:11">
      <c r="A621" s="195"/>
      <c r="B621" s="195"/>
      <c r="C621" s="194"/>
      <c r="G621" s="197"/>
      <c r="H621" s="197"/>
      <c r="I621" s="197"/>
      <c r="J621" s="197"/>
      <c r="K621" s="197"/>
    </row>
    <row r="622" spans="1:11">
      <c r="A622" s="195"/>
      <c r="B622" s="195"/>
      <c r="C622" s="194"/>
      <c r="G622" s="197"/>
      <c r="H622" s="197"/>
      <c r="I622" s="197"/>
      <c r="J622" s="197"/>
      <c r="K622" s="197"/>
    </row>
    <row r="623" spans="1:11">
      <c r="A623" s="195"/>
      <c r="B623" s="195"/>
      <c r="C623" s="194"/>
      <c r="G623" s="197"/>
      <c r="H623" s="197"/>
      <c r="I623" s="197"/>
      <c r="J623" s="197"/>
      <c r="K623" s="197"/>
    </row>
    <row r="624" spans="1:11">
      <c r="A624" s="195"/>
      <c r="B624" s="195"/>
      <c r="C624" s="194"/>
      <c r="G624" s="197"/>
      <c r="H624" s="197"/>
      <c r="I624" s="197"/>
      <c r="J624" s="197"/>
      <c r="K624" s="197"/>
    </row>
    <row r="625" spans="1:11">
      <c r="A625" s="195"/>
      <c r="B625" s="195"/>
      <c r="C625" s="194"/>
      <c r="G625" s="197"/>
      <c r="H625" s="197"/>
      <c r="I625" s="197"/>
      <c r="J625" s="197"/>
      <c r="K625" s="197"/>
    </row>
    <row r="626" spans="1:11">
      <c r="A626" s="195"/>
      <c r="B626" s="195"/>
      <c r="C626" s="194"/>
      <c r="G626" s="197"/>
      <c r="H626" s="197"/>
      <c r="I626" s="197"/>
      <c r="J626" s="197"/>
      <c r="K626" s="197"/>
    </row>
    <row r="627" spans="1:11">
      <c r="A627" s="195"/>
      <c r="B627" s="195"/>
      <c r="C627" s="194"/>
      <c r="G627" s="197"/>
      <c r="H627" s="197"/>
      <c r="I627" s="197"/>
      <c r="J627" s="197"/>
      <c r="K627" s="197"/>
    </row>
    <row r="628" spans="1:11">
      <c r="A628" s="195"/>
      <c r="B628" s="195"/>
      <c r="C628" s="194"/>
      <c r="G628" s="197"/>
      <c r="H628" s="197"/>
      <c r="I628" s="197"/>
      <c r="J628" s="197"/>
      <c r="K628" s="197"/>
    </row>
    <row r="629" spans="1:11">
      <c r="A629" s="195"/>
      <c r="B629" s="195"/>
      <c r="C629" s="194"/>
      <c r="G629" s="197"/>
      <c r="H629" s="197"/>
      <c r="I629" s="197"/>
      <c r="J629" s="197"/>
      <c r="K629" s="197"/>
    </row>
    <row r="630" spans="1:11">
      <c r="A630" s="195"/>
      <c r="B630" s="195"/>
      <c r="C630" s="194"/>
      <c r="G630" s="197"/>
      <c r="H630" s="197"/>
      <c r="I630" s="197"/>
      <c r="J630" s="197"/>
      <c r="K630" s="197"/>
    </row>
    <row r="631" spans="1:11">
      <c r="A631" s="195"/>
      <c r="B631" s="195"/>
      <c r="C631" s="194"/>
      <c r="G631" s="197"/>
      <c r="H631" s="197"/>
      <c r="I631" s="197"/>
      <c r="J631" s="197"/>
      <c r="K631" s="197"/>
    </row>
    <row r="632" spans="1:11">
      <c r="A632" s="195"/>
      <c r="B632" s="195"/>
      <c r="C632" s="194"/>
      <c r="G632" s="197"/>
      <c r="H632" s="197"/>
      <c r="I632" s="197"/>
      <c r="J632" s="197"/>
      <c r="K632" s="197"/>
    </row>
    <row r="633" spans="1:11">
      <c r="A633" s="195"/>
      <c r="B633" s="195"/>
      <c r="C633" s="194"/>
      <c r="G633" s="197"/>
      <c r="H633" s="197"/>
      <c r="I633" s="197"/>
      <c r="J633" s="197"/>
      <c r="K633" s="197"/>
    </row>
    <row r="634" spans="1:11">
      <c r="A634" s="195"/>
      <c r="B634" s="195"/>
      <c r="C634" s="194"/>
      <c r="G634" s="197"/>
      <c r="H634" s="197"/>
      <c r="I634" s="197"/>
      <c r="J634" s="197"/>
      <c r="K634" s="197"/>
    </row>
    <row r="635" spans="1:11">
      <c r="A635" s="195"/>
      <c r="B635" s="195"/>
      <c r="C635" s="194"/>
      <c r="G635" s="197"/>
      <c r="H635" s="197"/>
      <c r="I635" s="197"/>
      <c r="J635" s="197"/>
      <c r="K635" s="197"/>
    </row>
    <row r="636" spans="1:11">
      <c r="A636" s="195"/>
      <c r="B636" s="195"/>
      <c r="C636" s="194"/>
      <c r="G636" s="197"/>
      <c r="H636" s="197"/>
      <c r="I636" s="197"/>
      <c r="J636" s="197"/>
      <c r="K636" s="197"/>
    </row>
    <row r="637" spans="1:11">
      <c r="A637" s="195"/>
      <c r="B637" s="195"/>
      <c r="C637" s="194"/>
      <c r="G637" s="197"/>
      <c r="H637" s="197"/>
      <c r="I637" s="197"/>
      <c r="J637" s="197"/>
      <c r="K637" s="197"/>
    </row>
    <row r="638" spans="1:11">
      <c r="A638" s="195"/>
      <c r="B638" s="195"/>
      <c r="C638" s="194"/>
      <c r="G638" s="197"/>
      <c r="H638" s="197"/>
      <c r="I638" s="197"/>
      <c r="J638" s="197"/>
      <c r="K638" s="197"/>
    </row>
    <row r="639" spans="1:11">
      <c r="A639" s="195"/>
      <c r="B639" s="195"/>
      <c r="C639" s="194"/>
      <c r="G639" s="197"/>
      <c r="H639" s="197"/>
      <c r="I639" s="197"/>
      <c r="J639" s="197"/>
      <c r="K639" s="197"/>
    </row>
    <row r="640" spans="1:11">
      <c r="A640" s="195"/>
      <c r="B640" s="195"/>
      <c r="C640" s="194"/>
      <c r="G640" s="197"/>
      <c r="H640" s="197"/>
      <c r="I640" s="197"/>
      <c r="J640" s="197"/>
      <c r="K640" s="197"/>
    </row>
    <row r="641" spans="1:11">
      <c r="A641" s="195"/>
      <c r="B641" s="195"/>
      <c r="C641" s="194"/>
      <c r="G641" s="197"/>
      <c r="H641" s="197"/>
      <c r="I641" s="197"/>
      <c r="J641" s="197"/>
      <c r="K641" s="197"/>
    </row>
    <row r="642" spans="1:11">
      <c r="A642" s="195"/>
      <c r="B642" s="195"/>
      <c r="C642" s="194"/>
      <c r="G642" s="197"/>
      <c r="H642" s="197"/>
      <c r="I642" s="197"/>
      <c r="J642" s="197"/>
      <c r="K642" s="197"/>
    </row>
    <row r="643" spans="1:11">
      <c r="A643" s="195"/>
      <c r="B643" s="195"/>
      <c r="C643" s="194"/>
      <c r="G643" s="197"/>
      <c r="H643" s="197"/>
      <c r="I643" s="197"/>
      <c r="J643" s="197"/>
      <c r="K643" s="197"/>
    </row>
    <row r="644" spans="1:11">
      <c r="A644" s="195"/>
      <c r="B644" s="195"/>
      <c r="C644" s="194"/>
      <c r="G644" s="197"/>
      <c r="H644" s="197"/>
      <c r="I644" s="197"/>
      <c r="J644" s="197"/>
      <c r="K644" s="197"/>
    </row>
    <row r="645" spans="1:11">
      <c r="A645" s="195"/>
      <c r="B645" s="195"/>
      <c r="C645" s="194"/>
      <c r="G645" s="197"/>
      <c r="H645" s="197"/>
      <c r="I645" s="197"/>
      <c r="J645" s="197"/>
      <c r="K645" s="197"/>
    </row>
    <row r="646" spans="1:11">
      <c r="A646" s="195"/>
      <c r="B646" s="195"/>
      <c r="C646" s="194"/>
      <c r="G646" s="197"/>
      <c r="H646" s="197"/>
      <c r="I646" s="197"/>
      <c r="J646" s="197"/>
      <c r="K646" s="197"/>
    </row>
    <row r="647" spans="1:11">
      <c r="A647" s="195"/>
      <c r="B647" s="195"/>
      <c r="C647" s="194"/>
      <c r="G647" s="197"/>
      <c r="H647" s="197"/>
      <c r="I647" s="197"/>
      <c r="J647" s="197"/>
      <c r="K647" s="197"/>
    </row>
    <row r="648" spans="1:11">
      <c r="A648" s="195"/>
      <c r="B648" s="195"/>
      <c r="C648" s="194"/>
      <c r="G648" s="197"/>
      <c r="H648" s="197"/>
      <c r="I648" s="197"/>
      <c r="J648" s="197"/>
      <c r="K648" s="197"/>
    </row>
    <row r="649" spans="1:11">
      <c r="A649" s="195"/>
      <c r="B649" s="195"/>
      <c r="C649" s="194"/>
      <c r="G649" s="197"/>
      <c r="H649" s="197"/>
      <c r="I649" s="197"/>
      <c r="J649" s="197"/>
      <c r="K649" s="197"/>
    </row>
    <row r="650" spans="1:11">
      <c r="A650" s="195"/>
      <c r="B650" s="195"/>
      <c r="C650" s="194"/>
      <c r="G650" s="197"/>
      <c r="H650" s="197"/>
      <c r="I650" s="197"/>
      <c r="J650" s="197"/>
      <c r="K650" s="197"/>
    </row>
    <row r="651" spans="1:11">
      <c r="A651" s="195"/>
      <c r="B651" s="195"/>
      <c r="C651" s="194"/>
      <c r="G651" s="197"/>
      <c r="H651" s="197"/>
      <c r="I651" s="197"/>
      <c r="J651" s="197"/>
      <c r="K651" s="197"/>
    </row>
    <row r="652" spans="1:11">
      <c r="A652" s="195"/>
      <c r="B652" s="195"/>
      <c r="C652" s="194"/>
      <c r="G652" s="197"/>
      <c r="H652" s="197"/>
      <c r="I652" s="197"/>
      <c r="J652" s="197"/>
      <c r="K652" s="197"/>
    </row>
    <row r="653" spans="1:11">
      <c r="A653" s="195"/>
      <c r="B653" s="195"/>
      <c r="C653" s="194"/>
      <c r="G653" s="197"/>
      <c r="H653" s="197"/>
      <c r="I653" s="197"/>
      <c r="J653" s="197"/>
      <c r="K653" s="197"/>
    </row>
    <row r="654" spans="1:11">
      <c r="A654" s="195"/>
      <c r="B654" s="195"/>
      <c r="C654" s="194"/>
      <c r="G654" s="197"/>
      <c r="H654" s="197"/>
      <c r="I654" s="197"/>
      <c r="J654" s="197"/>
      <c r="K654" s="197"/>
    </row>
    <row r="655" spans="1:11">
      <c r="A655" s="195"/>
      <c r="B655" s="195"/>
      <c r="C655" s="194"/>
      <c r="G655" s="197"/>
      <c r="H655" s="197"/>
      <c r="I655" s="197"/>
      <c r="J655" s="197"/>
      <c r="K655" s="197"/>
    </row>
    <row r="656" spans="1:11">
      <c r="A656" s="195"/>
      <c r="B656" s="195"/>
      <c r="C656" s="194"/>
      <c r="G656" s="197"/>
      <c r="H656" s="197"/>
      <c r="I656" s="197"/>
      <c r="J656" s="197"/>
      <c r="K656" s="197"/>
    </row>
    <row r="657" spans="1:11">
      <c r="A657" s="195"/>
      <c r="B657" s="195"/>
      <c r="C657" s="194"/>
      <c r="G657" s="197"/>
      <c r="H657" s="197"/>
      <c r="I657" s="197"/>
      <c r="J657" s="197"/>
      <c r="K657" s="197"/>
    </row>
    <row r="658" spans="1:11">
      <c r="A658" s="195"/>
      <c r="B658" s="195"/>
      <c r="C658" s="194"/>
      <c r="G658" s="197"/>
      <c r="H658" s="197"/>
      <c r="I658" s="197"/>
      <c r="J658" s="197"/>
      <c r="K658" s="197"/>
    </row>
    <row r="659" spans="1:11">
      <c r="A659" s="195"/>
      <c r="B659" s="195"/>
      <c r="C659" s="194"/>
      <c r="G659" s="197"/>
      <c r="H659" s="197"/>
      <c r="I659" s="197"/>
      <c r="J659" s="197"/>
      <c r="K659" s="197"/>
    </row>
    <row r="660" spans="1:11">
      <c r="A660" s="195"/>
      <c r="B660" s="195"/>
      <c r="C660" s="194"/>
      <c r="G660" s="197"/>
      <c r="H660" s="197"/>
      <c r="I660" s="197"/>
      <c r="J660" s="197"/>
      <c r="K660" s="197"/>
    </row>
    <row r="661" spans="1:11">
      <c r="A661" s="195"/>
      <c r="B661" s="195"/>
      <c r="C661" s="194"/>
      <c r="G661" s="197"/>
      <c r="H661" s="197"/>
      <c r="I661" s="197"/>
      <c r="J661" s="197"/>
      <c r="K661" s="197"/>
    </row>
    <row r="662" spans="1:11">
      <c r="A662" s="195"/>
      <c r="B662" s="195"/>
      <c r="C662" s="194"/>
      <c r="G662" s="197"/>
      <c r="H662" s="197"/>
      <c r="I662" s="197"/>
      <c r="J662" s="197"/>
      <c r="K662" s="197"/>
    </row>
    <row r="663" spans="1:11">
      <c r="A663" s="195"/>
      <c r="B663" s="195"/>
      <c r="C663" s="194"/>
      <c r="G663" s="197"/>
      <c r="H663" s="197"/>
      <c r="I663" s="197"/>
      <c r="J663" s="197"/>
      <c r="K663" s="197"/>
    </row>
    <row r="664" spans="1:11">
      <c r="A664" s="195"/>
      <c r="B664" s="195"/>
      <c r="C664" s="194"/>
      <c r="G664" s="197"/>
      <c r="H664" s="197"/>
      <c r="I664" s="197"/>
      <c r="J664" s="197"/>
      <c r="K664" s="197"/>
    </row>
    <row r="665" spans="1:11">
      <c r="A665" s="195"/>
      <c r="B665" s="195"/>
      <c r="C665" s="194"/>
      <c r="G665" s="197"/>
      <c r="H665" s="197"/>
      <c r="I665" s="197"/>
      <c r="J665" s="197"/>
      <c r="K665" s="197"/>
    </row>
    <row r="666" spans="1:11">
      <c r="A666" s="195"/>
      <c r="B666" s="195"/>
      <c r="C666" s="194"/>
      <c r="G666" s="197"/>
      <c r="H666" s="197"/>
      <c r="I666" s="197"/>
      <c r="J666" s="197"/>
      <c r="K666" s="197"/>
    </row>
    <row r="667" spans="1:11">
      <c r="A667" s="195"/>
      <c r="B667" s="195"/>
      <c r="C667" s="194"/>
      <c r="G667" s="197"/>
      <c r="H667" s="197"/>
      <c r="I667" s="197"/>
      <c r="J667" s="197"/>
      <c r="K667" s="197"/>
    </row>
    <row r="668" spans="1:11">
      <c r="A668" s="195"/>
      <c r="B668" s="195"/>
      <c r="C668" s="194"/>
      <c r="G668" s="197"/>
      <c r="H668" s="197"/>
      <c r="I668" s="197"/>
      <c r="J668" s="197"/>
      <c r="K668" s="197"/>
    </row>
    <row r="669" spans="1:11">
      <c r="A669" s="195"/>
      <c r="B669" s="195"/>
      <c r="C669" s="194"/>
      <c r="G669" s="197"/>
      <c r="H669" s="197"/>
      <c r="I669" s="197"/>
      <c r="J669" s="197"/>
      <c r="K669" s="197"/>
    </row>
    <row r="670" spans="1:11">
      <c r="A670" s="195"/>
      <c r="B670" s="195"/>
      <c r="C670" s="194"/>
      <c r="G670" s="197"/>
      <c r="H670" s="197"/>
      <c r="I670" s="197"/>
      <c r="J670" s="197"/>
      <c r="K670" s="197"/>
    </row>
    <row r="671" spans="1:11">
      <c r="A671" s="195"/>
      <c r="B671" s="195"/>
      <c r="C671" s="194"/>
      <c r="G671" s="197"/>
      <c r="H671" s="197"/>
      <c r="I671" s="197"/>
      <c r="J671" s="197"/>
      <c r="K671" s="197"/>
    </row>
    <row r="672" spans="1:11">
      <c r="A672" s="195"/>
      <c r="B672" s="195"/>
      <c r="C672" s="194"/>
      <c r="G672" s="197"/>
      <c r="H672" s="197"/>
      <c r="I672" s="197"/>
      <c r="J672" s="197"/>
      <c r="K672" s="197"/>
    </row>
    <row r="673" spans="1:11">
      <c r="A673" s="195"/>
      <c r="B673" s="195"/>
      <c r="C673" s="194"/>
      <c r="G673" s="197"/>
      <c r="H673" s="197"/>
      <c r="I673" s="197"/>
      <c r="J673" s="197"/>
      <c r="K673" s="197"/>
    </row>
    <row r="674" spans="1:11">
      <c r="A674" s="195"/>
      <c r="B674" s="195"/>
      <c r="C674" s="194"/>
      <c r="G674" s="197"/>
      <c r="H674" s="197"/>
      <c r="I674" s="197"/>
      <c r="J674" s="197"/>
      <c r="K674" s="197"/>
    </row>
    <row r="675" spans="1:11">
      <c r="A675" s="195"/>
      <c r="B675" s="195"/>
      <c r="C675" s="194"/>
      <c r="G675" s="197"/>
      <c r="H675" s="197"/>
      <c r="I675" s="197"/>
      <c r="J675" s="197"/>
      <c r="K675" s="197"/>
    </row>
    <row r="676" spans="1:11">
      <c r="A676" s="195"/>
      <c r="B676" s="195"/>
      <c r="C676" s="194"/>
      <c r="G676" s="197"/>
      <c r="H676" s="197"/>
      <c r="I676" s="197"/>
      <c r="J676" s="197"/>
      <c r="K676" s="197"/>
    </row>
    <row r="677" spans="1:11">
      <c r="A677" s="195"/>
      <c r="B677" s="195"/>
      <c r="C677" s="194"/>
      <c r="G677" s="197"/>
      <c r="H677" s="197"/>
      <c r="I677" s="197"/>
      <c r="J677" s="197"/>
      <c r="K677" s="197"/>
    </row>
    <row r="678" spans="1:11">
      <c r="A678" s="195"/>
      <c r="B678" s="195"/>
      <c r="C678" s="194"/>
      <c r="G678" s="197"/>
      <c r="H678" s="197"/>
      <c r="I678" s="197"/>
      <c r="J678" s="197"/>
      <c r="K678" s="197"/>
    </row>
    <row r="679" spans="1:11">
      <c r="A679" s="195"/>
      <c r="B679" s="195"/>
      <c r="C679" s="194"/>
      <c r="G679" s="197"/>
      <c r="H679" s="197"/>
      <c r="I679" s="197"/>
      <c r="J679" s="197"/>
      <c r="K679" s="197"/>
    </row>
    <row r="680" spans="1:11">
      <c r="A680" s="195"/>
      <c r="B680" s="195"/>
      <c r="C680" s="194"/>
      <c r="G680" s="197"/>
      <c r="H680" s="197"/>
      <c r="I680" s="197"/>
      <c r="J680" s="197"/>
      <c r="K680" s="197"/>
    </row>
    <row r="681" spans="1:11">
      <c r="A681" s="195"/>
      <c r="B681" s="195"/>
      <c r="C681" s="194"/>
      <c r="G681" s="197"/>
      <c r="H681" s="197"/>
      <c r="I681" s="197"/>
      <c r="J681" s="197"/>
      <c r="K681" s="197"/>
    </row>
    <row r="682" spans="1:11">
      <c r="A682" s="195"/>
      <c r="B682" s="195"/>
      <c r="C682" s="194"/>
      <c r="G682" s="197"/>
      <c r="H682" s="197"/>
      <c r="I682" s="197"/>
      <c r="J682" s="197"/>
      <c r="K682" s="197"/>
    </row>
    <row r="683" spans="1:11">
      <c r="A683" s="195"/>
      <c r="B683" s="195"/>
      <c r="C683" s="194"/>
      <c r="G683" s="197"/>
      <c r="H683" s="197"/>
      <c r="I683" s="197"/>
      <c r="J683" s="197"/>
      <c r="K683" s="197"/>
    </row>
    <row r="684" spans="1:11">
      <c r="A684" s="195"/>
      <c r="B684" s="195"/>
      <c r="C684" s="194"/>
      <c r="G684" s="197"/>
      <c r="H684" s="197"/>
      <c r="I684" s="197"/>
      <c r="J684" s="197"/>
      <c r="K684" s="197"/>
    </row>
    <row r="685" spans="1:11">
      <c r="A685" s="195"/>
      <c r="B685" s="195"/>
      <c r="C685" s="194"/>
      <c r="G685" s="197"/>
      <c r="H685" s="197"/>
      <c r="I685" s="197"/>
      <c r="J685" s="197"/>
      <c r="K685" s="197"/>
    </row>
    <row r="686" spans="1:11">
      <c r="A686" s="195"/>
      <c r="B686" s="195"/>
      <c r="C686" s="194"/>
      <c r="G686" s="197"/>
      <c r="H686" s="197"/>
      <c r="I686" s="197"/>
      <c r="J686" s="197"/>
      <c r="K686" s="197"/>
    </row>
    <row r="687" spans="1:11">
      <c r="A687" s="195"/>
      <c r="B687" s="195"/>
      <c r="C687" s="194"/>
      <c r="G687" s="197"/>
      <c r="H687" s="197"/>
      <c r="I687" s="197"/>
      <c r="J687" s="197"/>
      <c r="K687" s="197"/>
    </row>
    <row r="688" spans="1:11">
      <c r="A688" s="195"/>
      <c r="B688" s="195"/>
      <c r="C688" s="194"/>
      <c r="G688" s="197"/>
      <c r="H688" s="197"/>
      <c r="I688" s="197"/>
      <c r="J688" s="197"/>
      <c r="K688" s="197"/>
    </row>
    <row r="689" spans="1:11">
      <c r="A689" s="195"/>
      <c r="B689" s="195"/>
      <c r="C689" s="194"/>
      <c r="G689" s="197"/>
      <c r="H689" s="197"/>
      <c r="I689" s="197"/>
      <c r="J689" s="197"/>
      <c r="K689" s="197"/>
    </row>
    <row r="690" spans="1:11">
      <c r="A690" s="195"/>
      <c r="B690" s="195"/>
      <c r="C690" s="194"/>
      <c r="G690" s="197"/>
      <c r="H690" s="197"/>
      <c r="I690" s="197"/>
      <c r="J690" s="197"/>
      <c r="K690" s="197"/>
    </row>
    <row r="691" spans="1:11">
      <c r="A691" s="195"/>
      <c r="B691" s="195"/>
      <c r="C691" s="194"/>
      <c r="G691" s="197"/>
      <c r="H691" s="197"/>
      <c r="I691" s="197"/>
      <c r="J691" s="197"/>
      <c r="K691" s="197"/>
    </row>
    <row r="692" spans="1:11">
      <c r="A692" s="195"/>
      <c r="B692" s="195"/>
      <c r="C692" s="194"/>
      <c r="G692" s="197"/>
      <c r="H692" s="197"/>
      <c r="I692" s="197"/>
      <c r="J692" s="197"/>
      <c r="K692" s="197"/>
    </row>
    <row r="693" spans="1:11">
      <c r="A693" s="195"/>
      <c r="B693" s="195"/>
      <c r="C693" s="194"/>
      <c r="G693" s="197"/>
      <c r="H693" s="197"/>
      <c r="I693" s="197"/>
      <c r="J693" s="197"/>
      <c r="K693" s="197"/>
    </row>
    <row r="694" spans="1:11">
      <c r="A694" s="195"/>
      <c r="B694" s="195"/>
      <c r="C694" s="194"/>
      <c r="G694" s="197"/>
      <c r="H694" s="197"/>
      <c r="I694" s="197"/>
      <c r="J694" s="197"/>
      <c r="K694" s="197"/>
    </row>
    <row r="695" spans="1:11">
      <c r="A695" s="195"/>
      <c r="B695" s="195"/>
      <c r="C695" s="194"/>
      <c r="G695" s="197"/>
      <c r="H695" s="197"/>
      <c r="I695" s="197"/>
      <c r="J695" s="197"/>
      <c r="K695" s="197"/>
    </row>
    <row r="696" spans="1:11">
      <c r="A696" s="195"/>
      <c r="B696" s="195"/>
      <c r="C696" s="194"/>
      <c r="G696" s="197"/>
      <c r="H696" s="197"/>
      <c r="I696" s="197"/>
      <c r="J696" s="197"/>
      <c r="K696" s="197"/>
    </row>
    <row r="697" spans="1:11">
      <c r="A697" s="195"/>
      <c r="B697" s="195"/>
      <c r="C697" s="194"/>
      <c r="G697" s="197"/>
      <c r="H697" s="197"/>
      <c r="I697" s="197"/>
      <c r="J697" s="197"/>
      <c r="K697" s="197"/>
    </row>
    <row r="698" spans="1:11">
      <c r="A698" s="195"/>
      <c r="B698" s="195"/>
      <c r="C698" s="194"/>
      <c r="G698" s="197"/>
      <c r="H698" s="197"/>
      <c r="I698" s="197"/>
      <c r="J698" s="197"/>
      <c r="K698" s="197"/>
    </row>
    <row r="699" spans="1:11">
      <c r="A699" s="195"/>
      <c r="B699" s="195"/>
      <c r="C699" s="194"/>
      <c r="G699" s="197"/>
      <c r="H699" s="197"/>
      <c r="I699" s="197"/>
      <c r="J699" s="197"/>
      <c r="K699" s="197"/>
    </row>
    <row r="700" spans="1:11">
      <c r="A700" s="195"/>
      <c r="B700" s="195"/>
      <c r="C700" s="194"/>
      <c r="G700" s="197"/>
      <c r="H700" s="197"/>
      <c r="I700" s="197"/>
      <c r="J700" s="197"/>
      <c r="K700" s="197"/>
    </row>
    <row r="701" spans="1:11">
      <c r="A701" s="195"/>
      <c r="B701" s="195"/>
      <c r="C701" s="194"/>
      <c r="G701" s="197"/>
      <c r="H701" s="197"/>
      <c r="I701" s="197"/>
      <c r="J701" s="197"/>
      <c r="K701" s="197"/>
    </row>
    <row r="702" spans="1:11">
      <c r="A702" s="195"/>
      <c r="B702" s="195"/>
      <c r="C702" s="194"/>
      <c r="G702" s="197"/>
      <c r="H702" s="197"/>
      <c r="I702" s="197"/>
      <c r="J702" s="197"/>
      <c r="K702" s="197"/>
    </row>
    <row r="703" spans="1:11">
      <c r="A703" s="195"/>
      <c r="B703" s="195"/>
      <c r="C703" s="194"/>
      <c r="G703" s="197"/>
      <c r="H703" s="197"/>
      <c r="I703" s="197"/>
      <c r="J703" s="197"/>
      <c r="K703" s="197"/>
    </row>
    <row r="704" spans="1:11">
      <c r="A704" s="195"/>
      <c r="B704" s="195"/>
      <c r="C704" s="194"/>
      <c r="G704" s="197"/>
      <c r="H704" s="197"/>
      <c r="I704" s="197"/>
      <c r="J704" s="197"/>
      <c r="K704" s="197"/>
    </row>
    <row r="705" spans="1:11">
      <c r="A705" s="195"/>
      <c r="B705" s="195"/>
      <c r="C705" s="194"/>
      <c r="G705" s="197"/>
      <c r="H705" s="197"/>
      <c r="I705" s="197"/>
      <c r="J705" s="197"/>
      <c r="K705" s="197"/>
    </row>
    <row r="706" spans="1:11">
      <c r="A706" s="195"/>
      <c r="B706" s="195"/>
      <c r="C706" s="194"/>
      <c r="G706" s="197"/>
      <c r="H706" s="197"/>
      <c r="I706" s="197"/>
      <c r="J706" s="197"/>
      <c r="K706" s="197"/>
    </row>
    <row r="707" spans="1:11">
      <c r="A707" s="195"/>
      <c r="B707" s="195"/>
      <c r="C707" s="194"/>
      <c r="G707" s="197"/>
      <c r="H707" s="197"/>
      <c r="I707" s="197"/>
      <c r="J707" s="197"/>
      <c r="K707" s="197"/>
    </row>
    <row r="708" spans="1:11">
      <c r="A708" s="195"/>
      <c r="B708" s="195"/>
      <c r="C708" s="194"/>
      <c r="G708" s="197"/>
      <c r="H708" s="197"/>
      <c r="I708" s="197"/>
      <c r="J708" s="197"/>
      <c r="K708" s="197"/>
    </row>
    <row r="709" spans="1:11">
      <c r="A709" s="195"/>
      <c r="B709" s="195"/>
      <c r="C709" s="194"/>
      <c r="G709" s="197"/>
      <c r="H709" s="197"/>
      <c r="I709" s="197"/>
      <c r="J709" s="197"/>
      <c r="K709" s="197"/>
    </row>
    <row r="710" spans="1:11">
      <c r="A710" s="195"/>
      <c r="B710" s="195"/>
      <c r="C710" s="194"/>
      <c r="G710" s="197"/>
      <c r="H710" s="197"/>
      <c r="I710" s="197"/>
      <c r="J710" s="197"/>
      <c r="K710" s="197"/>
    </row>
    <row r="711" spans="1:11">
      <c r="A711" s="195"/>
      <c r="B711" s="195"/>
      <c r="C711" s="194"/>
      <c r="G711" s="197"/>
      <c r="H711" s="197"/>
      <c r="I711" s="197"/>
      <c r="J711" s="197"/>
      <c r="K711" s="197"/>
    </row>
    <row r="712" spans="1:11">
      <c r="A712" s="195"/>
      <c r="B712" s="195"/>
      <c r="C712" s="194"/>
      <c r="G712" s="197"/>
      <c r="H712" s="197"/>
      <c r="I712" s="197"/>
      <c r="J712" s="197"/>
      <c r="K712" s="197"/>
    </row>
    <row r="713" spans="1:11">
      <c r="A713" s="195"/>
      <c r="B713" s="195"/>
      <c r="C713" s="194"/>
      <c r="G713" s="197"/>
      <c r="H713" s="197"/>
      <c r="I713" s="197"/>
      <c r="J713" s="197"/>
      <c r="K713" s="197"/>
    </row>
    <row r="714" spans="1:11">
      <c r="A714" s="195"/>
      <c r="B714" s="195"/>
      <c r="C714" s="194"/>
      <c r="G714" s="197"/>
      <c r="H714" s="197"/>
      <c r="I714" s="197"/>
      <c r="J714" s="197"/>
      <c r="K714" s="197"/>
    </row>
    <row r="715" spans="1:11">
      <c r="A715" s="195"/>
      <c r="B715" s="195"/>
      <c r="C715" s="194"/>
      <c r="G715" s="197"/>
      <c r="H715" s="197"/>
      <c r="I715" s="197"/>
      <c r="J715" s="197"/>
      <c r="K715" s="197"/>
    </row>
    <row r="716" spans="1:11">
      <c r="A716" s="195"/>
      <c r="B716" s="195"/>
      <c r="C716" s="194"/>
      <c r="G716" s="197"/>
      <c r="H716" s="197"/>
      <c r="I716" s="197"/>
      <c r="J716" s="197"/>
      <c r="K716" s="197"/>
    </row>
    <row r="717" spans="1:11">
      <c r="A717" s="195"/>
      <c r="B717" s="195"/>
      <c r="C717" s="194"/>
      <c r="G717" s="197"/>
      <c r="H717" s="197"/>
      <c r="I717" s="197"/>
      <c r="J717" s="197"/>
      <c r="K717" s="197"/>
    </row>
    <row r="718" spans="1:11">
      <c r="A718" s="195"/>
      <c r="B718" s="195"/>
      <c r="C718" s="194"/>
      <c r="G718" s="197"/>
      <c r="H718" s="197"/>
      <c r="I718" s="197"/>
      <c r="J718" s="197"/>
      <c r="K718" s="197"/>
    </row>
    <row r="719" spans="1:11">
      <c r="A719" s="195"/>
      <c r="B719" s="195"/>
      <c r="C719" s="194"/>
      <c r="G719" s="197"/>
      <c r="H719" s="197"/>
      <c r="I719" s="197"/>
      <c r="J719" s="197"/>
      <c r="K719" s="197"/>
    </row>
    <row r="720" spans="1:11">
      <c r="A720" s="195"/>
      <c r="B720" s="195"/>
      <c r="C720" s="194"/>
      <c r="G720" s="197"/>
      <c r="H720" s="197"/>
      <c r="I720" s="197"/>
      <c r="J720" s="197"/>
      <c r="K720" s="197"/>
    </row>
    <row r="721" spans="1:11">
      <c r="A721" s="195"/>
      <c r="B721" s="195"/>
      <c r="C721" s="194"/>
      <c r="G721" s="197"/>
      <c r="H721" s="197"/>
      <c r="I721" s="197"/>
      <c r="J721" s="197"/>
      <c r="K721" s="197"/>
    </row>
    <row r="722" spans="1:11">
      <c r="A722" s="195"/>
      <c r="B722" s="195"/>
      <c r="C722" s="194"/>
      <c r="G722" s="197"/>
      <c r="H722" s="197"/>
      <c r="I722" s="197"/>
      <c r="J722" s="197"/>
      <c r="K722" s="197"/>
    </row>
    <row r="723" spans="1:11">
      <c r="A723" s="195"/>
      <c r="B723" s="195"/>
      <c r="C723" s="194"/>
      <c r="G723" s="197"/>
      <c r="H723" s="197"/>
      <c r="I723" s="197"/>
      <c r="J723" s="197"/>
      <c r="K723" s="197"/>
    </row>
    <row r="724" spans="1:11">
      <c r="A724" s="195"/>
      <c r="B724" s="195"/>
      <c r="C724" s="194"/>
      <c r="G724" s="197"/>
      <c r="H724" s="197"/>
      <c r="I724" s="197"/>
      <c r="J724" s="197"/>
      <c r="K724" s="197"/>
    </row>
    <row r="725" spans="1:11">
      <c r="A725" s="195"/>
      <c r="B725" s="195"/>
      <c r="C725" s="194"/>
      <c r="G725" s="197"/>
      <c r="H725" s="197"/>
      <c r="I725" s="197"/>
      <c r="J725" s="197"/>
      <c r="K725" s="197"/>
    </row>
    <row r="726" spans="1:11">
      <c r="A726" s="195"/>
      <c r="B726" s="195"/>
      <c r="C726" s="194"/>
      <c r="G726" s="197"/>
      <c r="H726" s="197"/>
      <c r="I726" s="197"/>
      <c r="J726" s="197"/>
      <c r="K726" s="197"/>
    </row>
    <row r="727" spans="1:11">
      <c r="A727" s="195"/>
      <c r="B727" s="195"/>
      <c r="C727" s="194"/>
      <c r="G727" s="197"/>
      <c r="H727" s="197"/>
      <c r="I727" s="197"/>
      <c r="J727" s="197"/>
      <c r="K727" s="197"/>
    </row>
    <row r="728" spans="1:11">
      <c r="A728" s="195"/>
      <c r="B728" s="195"/>
      <c r="C728" s="194"/>
      <c r="G728" s="197"/>
      <c r="H728" s="197"/>
      <c r="I728" s="197"/>
      <c r="J728" s="197"/>
      <c r="K728" s="197"/>
    </row>
    <row r="729" spans="1:11">
      <c r="A729" s="195"/>
      <c r="B729" s="195"/>
      <c r="C729" s="194"/>
      <c r="G729" s="197"/>
      <c r="H729" s="197"/>
      <c r="I729" s="197"/>
      <c r="J729" s="197"/>
      <c r="K729" s="197"/>
    </row>
    <row r="730" spans="1:11">
      <c r="A730" s="195"/>
      <c r="B730" s="195"/>
      <c r="C730" s="194"/>
      <c r="G730" s="197"/>
      <c r="H730" s="197"/>
      <c r="I730" s="197"/>
      <c r="J730" s="197"/>
      <c r="K730" s="197"/>
    </row>
    <row r="731" spans="1:11">
      <c r="A731" s="195"/>
      <c r="B731" s="195"/>
      <c r="C731" s="194"/>
      <c r="G731" s="197"/>
      <c r="H731" s="197"/>
      <c r="I731" s="197"/>
      <c r="J731" s="197"/>
      <c r="K731" s="197"/>
    </row>
    <row r="732" spans="1:11">
      <c r="A732" s="195"/>
      <c r="B732" s="195"/>
      <c r="C732" s="194"/>
      <c r="G732" s="197"/>
      <c r="H732" s="197"/>
      <c r="I732" s="197"/>
      <c r="J732" s="197"/>
      <c r="K732" s="197"/>
    </row>
    <row r="733" spans="1:11">
      <c r="A733" s="195"/>
      <c r="B733" s="195"/>
      <c r="C733" s="194"/>
      <c r="G733" s="197"/>
      <c r="H733" s="197"/>
      <c r="I733" s="197"/>
      <c r="J733" s="197"/>
      <c r="K733" s="197"/>
    </row>
    <row r="734" spans="1:11">
      <c r="A734" s="195"/>
      <c r="B734" s="195"/>
      <c r="C734" s="194"/>
      <c r="G734" s="197"/>
      <c r="H734" s="197"/>
      <c r="I734" s="197"/>
      <c r="J734" s="197"/>
      <c r="K734" s="197"/>
    </row>
    <row r="735" spans="1:11">
      <c r="A735" s="195"/>
      <c r="B735" s="195"/>
      <c r="C735" s="194"/>
      <c r="G735" s="197"/>
      <c r="H735" s="197"/>
      <c r="I735" s="197"/>
      <c r="J735" s="197"/>
      <c r="K735" s="197"/>
    </row>
    <row r="736" spans="1:11">
      <c r="A736" s="195"/>
      <c r="B736" s="195"/>
      <c r="C736" s="194"/>
      <c r="G736" s="197"/>
      <c r="H736" s="197"/>
      <c r="I736" s="197"/>
      <c r="J736" s="197"/>
      <c r="K736" s="197"/>
    </row>
    <row r="737" spans="1:11">
      <c r="A737" s="195"/>
      <c r="B737" s="195"/>
      <c r="C737" s="194"/>
      <c r="G737" s="197"/>
      <c r="H737" s="197"/>
      <c r="I737" s="197"/>
      <c r="J737" s="197"/>
      <c r="K737" s="197"/>
    </row>
    <row r="738" spans="1:11">
      <c r="A738" s="195"/>
      <c r="B738" s="195"/>
      <c r="C738" s="194"/>
      <c r="G738" s="197"/>
      <c r="H738" s="197"/>
      <c r="I738" s="197"/>
      <c r="J738" s="197"/>
      <c r="K738" s="197"/>
    </row>
    <row r="739" spans="1:11">
      <c r="A739" s="195"/>
      <c r="B739" s="195"/>
      <c r="C739" s="194"/>
      <c r="G739" s="197"/>
      <c r="H739" s="197"/>
      <c r="I739" s="197"/>
      <c r="J739" s="197"/>
      <c r="K739" s="197"/>
    </row>
    <row r="740" spans="1:11">
      <c r="A740" s="195"/>
      <c r="B740" s="195"/>
      <c r="C740" s="194"/>
      <c r="G740" s="197"/>
      <c r="H740" s="197"/>
      <c r="I740" s="197"/>
      <c r="J740" s="197"/>
      <c r="K740" s="197"/>
    </row>
    <row r="741" spans="1:11">
      <c r="A741" s="195"/>
      <c r="B741" s="195"/>
      <c r="C741" s="194"/>
      <c r="G741" s="197"/>
      <c r="H741" s="197"/>
      <c r="I741" s="197"/>
      <c r="J741" s="197"/>
      <c r="K741" s="197"/>
    </row>
    <row r="742" spans="1:11">
      <c r="A742" s="195"/>
      <c r="B742" s="195"/>
      <c r="C742" s="194"/>
      <c r="G742" s="197"/>
      <c r="H742" s="197"/>
      <c r="I742" s="197"/>
      <c r="J742" s="197"/>
      <c r="K742" s="197"/>
    </row>
    <row r="743" spans="1:11">
      <c r="A743" s="195"/>
      <c r="B743" s="195"/>
      <c r="C743" s="194"/>
      <c r="G743" s="197"/>
      <c r="H743" s="197"/>
      <c r="I743" s="197"/>
      <c r="J743" s="197"/>
      <c r="K743" s="197"/>
    </row>
    <row r="744" spans="1:11">
      <c r="A744" s="195"/>
      <c r="B744" s="195"/>
      <c r="C744" s="194"/>
      <c r="G744" s="197"/>
      <c r="H744" s="197"/>
      <c r="I744" s="197"/>
      <c r="J744" s="197"/>
      <c r="K744" s="197"/>
    </row>
    <row r="745" spans="1:11">
      <c r="A745" s="195"/>
      <c r="B745" s="195"/>
      <c r="C745" s="194"/>
      <c r="G745" s="197"/>
      <c r="H745" s="197"/>
      <c r="I745" s="197"/>
      <c r="J745" s="197"/>
      <c r="K745" s="197"/>
    </row>
    <row r="746" spans="1:11">
      <c r="A746" s="195"/>
      <c r="B746" s="195"/>
      <c r="C746" s="194"/>
      <c r="G746" s="197"/>
      <c r="H746" s="197"/>
      <c r="I746" s="197"/>
      <c r="J746" s="197"/>
      <c r="K746" s="197"/>
    </row>
    <row r="747" spans="1:11">
      <c r="A747" s="195"/>
      <c r="B747" s="195"/>
      <c r="C747" s="194"/>
      <c r="G747" s="197"/>
      <c r="H747" s="197"/>
      <c r="I747" s="197"/>
      <c r="J747" s="197"/>
      <c r="K747" s="197"/>
    </row>
    <row r="748" spans="1:11">
      <c r="A748" s="195"/>
      <c r="B748" s="195"/>
      <c r="C748" s="194"/>
      <c r="G748" s="197"/>
      <c r="H748" s="197"/>
      <c r="I748" s="197"/>
      <c r="J748" s="197"/>
      <c r="K748" s="197"/>
    </row>
    <row r="749" spans="1:11">
      <c r="A749" s="195"/>
      <c r="B749" s="195"/>
      <c r="C749" s="194"/>
      <c r="G749" s="197"/>
      <c r="H749" s="197"/>
      <c r="I749" s="197"/>
      <c r="J749" s="197"/>
      <c r="K749" s="197"/>
    </row>
    <row r="750" spans="1:11">
      <c r="A750" s="195"/>
      <c r="B750" s="195"/>
      <c r="C750" s="194"/>
      <c r="G750" s="197"/>
      <c r="H750" s="197"/>
      <c r="I750" s="197"/>
      <c r="J750" s="197"/>
      <c r="K750" s="197"/>
    </row>
    <row r="751" spans="1:11">
      <c r="A751" s="195"/>
      <c r="B751" s="195"/>
      <c r="C751" s="194"/>
      <c r="G751" s="197"/>
      <c r="H751" s="197"/>
      <c r="I751" s="197"/>
      <c r="J751" s="197"/>
      <c r="K751" s="197"/>
    </row>
    <row r="752" spans="1:11">
      <c r="A752" s="195"/>
      <c r="B752" s="195"/>
      <c r="C752" s="194"/>
      <c r="G752" s="197"/>
      <c r="H752" s="197"/>
      <c r="I752" s="197"/>
      <c r="J752" s="197"/>
      <c r="K752" s="197"/>
    </row>
    <row r="753" spans="1:11">
      <c r="A753" s="195"/>
      <c r="B753" s="195"/>
      <c r="C753" s="194"/>
      <c r="G753" s="197"/>
      <c r="H753" s="197"/>
      <c r="I753" s="197"/>
      <c r="J753" s="197"/>
      <c r="K753" s="197"/>
    </row>
    <row r="754" spans="1:11">
      <c r="A754" s="195"/>
      <c r="B754" s="195"/>
      <c r="C754" s="194"/>
      <c r="G754" s="197"/>
      <c r="H754" s="197"/>
      <c r="I754" s="197"/>
      <c r="J754" s="197"/>
      <c r="K754" s="197"/>
    </row>
    <row r="755" spans="1:11">
      <c r="A755" s="195"/>
      <c r="B755" s="195"/>
      <c r="C755" s="194"/>
      <c r="G755" s="197"/>
      <c r="H755" s="197"/>
      <c r="I755" s="197"/>
      <c r="J755" s="197"/>
      <c r="K755" s="197"/>
    </row>
    <row r="756" spans="1:11">
      <c r="A756" s="195"/>
      <c r="B756" s="195"/>
      <c r="C756" s="194"/>
      <c r="G756" s="197"/>
      <c r="H756" s="197"/>
      <c r="I756" s="197"/>
      <c r="J756" s="197"/>
      <c r="K756" s="197"/>
    </row>
    <row r="757" spans="1:11">
      <c r="A757" s="195"/>
      <c r="B757" s="195"/>
      <c r="C757" s="194"/>
      <c r="G757" s="197"/>
      <c r="H757" s="197"/>
      <c r="I757" s="197"/>
      <c r="J757" s="197"/>
      <c r="K757" s="197"/>
    </row>
    <row r="758" spans="1:11">
      <c r="A758" s="195"/>
      <c r="B758" s="195"/>
      <c r="C758" s="194"/>
      <c r="G758" s="197"/>
      <c r="H758" s="197"/>
      <c r="I758" s="197"/>
      <c r="J758" s="197"/>
      <c r="K758" s="197"/>
    </row>
    <row r="759" spans="1:11">
      <c r="A759" s="195"/>
      <c r="B759" s="195"/>
      <c r="C759" s="194"/>
      <c r="G759" s="197"/>
      <c r="H759" s="197"/>
      <c r="I759" s="197"/>
      <c r="J759" s="197"/>
      <c r="K759" s="197"/>
    </row>
    <row r="760" spans="1:11">
      <c r="A760" s="195"/>
      <c r="B760" s="195"/>
      <c r="C760" s="194"/>
      <c r="G760" s="197"/>
      <c r="H760" s="197"/>
      <c r="I760" s="197"/>
      <c r="J760" s="197"/>
      <c r="K760" s="197"/>
    </row>
    <row r="761" spans="1:11">
      <c r="A761" s="195"/>
      <c r="B761" s="195"/>
      <c r="C761" s="194"/>
      <c r="G761" s="197"/>
      <c r="H761" s="197"/>
      <c r="I761" s="197"/>
      <c r="J761" s="197"/>
      <c r="K761" s="197"/>
    </row>
    <row r="762" spans="1:11">
      <c r="A762" s="195"/>
      <c r="B762" s="195"/>
      <c r="C762" s="194"/>
      <c r="G762" s="197"/>
      <c r="H762" s="197"/>
      <c r="I762" s="197"/>
      <c r="J762" s="197"/>
      <c r="K762" s="197"/>
    </row>
    <row r="763" spans="1:11">
      <c r="A763" s="195"/>
      <c r="B763" s="195"/>
      <c r="C763" s="194"/>
      <c r="G763" s="197"/>
      <c r="H763" s="197"/>
      <c r="I763" s="197"/>
      <c r="J763" s="197"/>
      <c r="K763" s="197"/>
    </row>
    <row r="764" spans="1:11">
      <c r="A764" s="195"/>
      <c r="B764" s="195"/>
      <c r="C764" s="194"/>
      <c r="G764" s="197"/>
      <c r="H764" s="197"/>
      <c r="I764" s="197"/>
      <c r="J764" s="197"/>
      <c r="K764" s="197"/>
    </row>
    <row r="765" spans="1:11">
      <c r="A765" s="195"/>
      <c r="B765" s="195"/>
      <c r="C765" s="194"/>
      <c r="G765" s="197"/>
      <c r="H765" s="197"/>
      <c r="I765" s="197"/>
      <c r="J765" s="197"/>
      <c r="K765" s="197"/>
    </row>
    <row r="766" spans="1:11">
      <c r="A766" s="195"/>
      <c r="B766" s="195"/>
      <c r="C766" s="194"/>
      <c r="G766" s="197"/>
      <c r="H766" s="197"/>
      <c r="I766" s="197"/>
      <c r="J766" s="197"/>
      <c r="K766" s="197"/>
    </row>
    <row r="767" spans="1:11">
      <c r="A767" s="195"/>
      <c r="B767" s="195"/>
      <c r="C767" s="194"/>
      <c r="G767" s="197"/>
      <c r="H767" s="197"/>
      <c r="I767" s="197"/>
      <c r="J767" s="197"/>
      <c r="K767" s="197"/>
    </row>
    <row r="768" spans="1:11">
      <c r="A768" s="195"/>
      <c r="B768" s="195"/>
      <c r="C768" s="194"/>
      <c r="G768" s="197"/>
      <c r="H768" s="197"/>
      <c r="I768" s="197"/>
      <c r="J768" s="197"/>
      <c r="K768" s="197"/>
    </row>
    <row r="769" spans="1:11">
      <c r="A769" s="195"/>
      <c r="B769" s="195"/>
      <c r="C769" s="194"/>
      <c r="G769" s="197"/>
      <c r="H769" s="197"/>
      <c r="I769" s="197"/>
      <c r="J769" s="197"/>
      <c r="K769" s="197"/>
    </row>
    <row r="770" spans="1:11">
      <c r="A770" s="195"/>
      <c r="B770" s="195"/>
      <c r="C770" s="194"/>
      <c r="G770" s="197"/>
      <c r="H770" s="197"/>
      <c r="I770" s="197"/>
      <c r="J770" s="197"/>
      <c r="K770" s="197"/>
    </row>
    <row r="771" spans="1:11">
      <c r="A771" s="195"/>
      <c r="B771" s="195"/>
      <c r="C771" s="194"/>
      <c r="G771" s="197"/>
      <c r="H771" s="197"/>
      <c r="I771" s="197"/>
      <c r="J771" s="197"/>
      <c r="K771" s="197"/>
    </row>
    <row r="772" spans="1:11">
      <c r="A772" s="195"/>
      <c r="B772" s="195"/>
      <c r="C772" s="194"/>
      <c r="G772" s="197"/>
      <c r="H772" s="197"/>
      <c r="I772" s="197"/>
      <c r="J772" s="197"/>
      <c r="K772" s="197"/>
    </row>
    <row r="773" spans="1:11">
      <c r="A773" s="195"/>
      <c r="B773" s="195"/>
      <c r="C773" s="194"/>
      <c r="G773" s="197"/>
      <c r="H773" s="197"/>
      <c r="I773" s="197"/>
      <c r="J773" s="197"/>
      <c r="K773" s="197"/>
    </row>
    <row r="774" spans="1:11">
      <c r="A774" s="195"/>
      <c r="B774" s="195"/>
      <c r="C774" s="194"/>
      <c r="G774" s="197"/>
      <c r="H774" s="197"/>
      <c r="I774" s="197"/>
      <c r="J774" s="197"/>
      <c r="K774" s="197"/>
    </row>
    <row r="775" spans="1:11">
      <c r="A775" s="195"/>
      <c r="B775" s="195"/>
      <c r="C775" s="194"/>
      <c r="G775" s="197"/>
      <c r="H775" s="197"/>
      <c r="I775" s="197"/>
      <c r="J775" s="197"/>
      <c r="K775" s="197"/>
    </row>
    <row r="776" spans="1:11">
      <c r="A776" s="195"/>
      <c r="B776" s="195"/>
      <c r="C776" s="194"/>
      <c r="G776" s="197"/>
      <c r="H776" s="197"/>
      <c r="I776" s="197"/>
      <c r="J776" s="197"/>
      <c r="K776" s="197"/>
    </row>
    <row r="777" spans="1:11">
      <c r="A777" s="195"/>
      <c r="B777" s="195"/>
      <c r="C777" s="194"/>
      <c r="G777" s="197"/>
      <c r="H777" s="197"/>
      <c r="I777" s="197"/>
      <c r="J777" s="197"/>
      <c r="K777" s="197"/>
    </row>
    <row r="778" spans="1:11">
      <c r="A778" s="195"/>
      <c r="B778" s="195"/>
      <c r="C778" s="194"/>
      <c r="G778" s="197"/>
      <c r="H778" s="197"/>
      <c r="I778" s="197"/>
      <c r="J778" s="197"/>
      <c r="K778" s="197"/>
    </row>
    <row r="779" spans="1:11">
      <c r="A779" s="195"/>
      <c r="B779" s="195"/>
      <c r="C779" s="194"/>
      <c r="G779" s="197"/>
      <c r="H779" s="197"/>
      <c r="I779" s="197"/>
      <c r="J779" s="197"/>
      <c r="K779" s="197"/>
    </row>
    <row r="780" spans="1:11">
      <c r="A780" s="195"/>
      <c r="B780" s="195"/>
      <c r="C780" s="194"/>
      <c r="G780" s="197"/>
      <c r="H780" s="197"/>
      <c r="I780" s="197"/>
      <c r="J780" s="197"/>
      <c r="K780" s="197"/>
    </row>
    <row r="781" spans="1:11">
      <c r="A781" s="195"/>
      <c r="B781" s="195"/>
      <c r="C781" s="194"/>
      <c r="G781" s="197"/>
      <c r="H781" s="197"/>
      <c r="I781" s="197"/>
      <c r="J781" s="197"/>
      <c r="K781" s="197"/>
    </row>
    <row r="782" spans="1:11">
      <c r="A782" s="195"/>
      <c r="B782" s="195"/>
      <c r="C782" s="194"/>
      <c r="G782" s="197"/>
      <c r="H782" s="197"/>
      <c r="I782" s="197"/>
      <c r="J782" s="197"/>
      <c r="K782" s="197"/>
    </row>
    <row r="783" spans="1:11">
      <c r="A783" s="195"/>
      <c r="B783" s="195"/>
      <c r="C783" s="194"/>
      <c r="G783" s="197"/>
      <c r="H783" s="197"/>
      <c r="I783" s="197"/>
      <c r="J783" s="197"/>
      <c r="K783" s="197"/>
    </row>
    <row r="784" spans="1:11">
      <c r="A784" s="195"/>
      <c r="B784" s="195"/>
      <c r="C784" s="194"/>
      <c r="G784" s="197"/>
      <c r="H784" s="197"/>
      <c r="I784" s="197"/>
      <c r="J784" s="197"/>
      <c r="K784" s="197"/>
    </row>
    <row r="785" spans="1:11">
      <c r="A785" s="195"/>
      <c r="B785" s="195"/>
      <c r="C785" s="194"/>
      <c r="G785" s="197"/>
      <c r="H785" s="197"/>
      <c r="I785" s="197"/>
      <c r="J785" s="197"/>
      <c r="K785" s="197"/>
    </row>
    <row r="786" spans="1:11">
      <c r="A786" s="195"/>
      <c r="B786" s="195"/>
      <c r="C786" s="194"/>
      <c r="G786" s="197"/>
      <c r="H786" s="197"/>
      <c r="I786" s="197"/>
      <c r="J786" s="197"/>
      <c r="K786" s="197"/>
    </row>
  </sheetData>
  <autoFilter ref="B4:K4">
    <sortState ref="B5:K32">
      <sortCondition descending="1" ref="D4"/>
    </sortState>
  </autoFilter>
  <mergeCells count="5">
    <mergeCell ref="G2:I2"/>
    <mergeCell ref="D2:F2"/>
    <mergeCell ref="J2:K2"/>
    <mergeCell ref="A2:C2"/>
    <mergeCell ref="A34:B34"/>
  </mergeCells>
  <pageMargins left="0" right="0" top="0.19685039370078741" bottom="0" header="0" footer="0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6"/>
  <sheetViews>
    <sheetView topLeftCell="A13" workbookViewId="0">
      <selection activeCell="M26" sqref="M26"/>
    </sheetView>
  </sheetViews>
  <sheetFormatPr defaultRowHeight="11.25"/>
  <cols>
    <col min="1" max="1" width="3.28515625" style="194" customWidth="1"/>
    <col min="2" max="2" width="45.5703125" style="198" customWidth="1"/>
    <col min="3" max="3" width="16.28515625" style="214" customWidth="1"/>
    <col min="4" max="5" width="11.28515625" style="195" customWidth="1"/>
    <col min="6" max="6" width="9.42578125" style="195" customWidth="1"/>
    <col min="7" max="8" width="11.28515625" style="195" customWidth="1"/>
    <col min="9" max="9" width="9.42578125" style="195" customWidth="1"/>
    <col min="10" max="11" width="10.42578125" style="195" customWidth="1"/>
    <col min="12" max="16384" width="9.140625" style="195"/>
  </cols>
  <sheetData>
    <row r="1" spans="1:12" ht="29.25" customHeight="1" thickBot="1"/>
    <row r="2" spans="1:12" ht="15.75" customHeight="1" thickBot="1">
      <c r="A2" s="396" t="s">
        <v>157</v>
      </c>
      <c r="B2" s="396"/>
      <c r="C2" s="397"/>
      <c r="D2" s="388" t="s">
        <v>134</v>
      </c>
      <c r="E2" s="389"/>
      <c r="F2" s="390"/>
      <c r="G2" s="389" t="s">
        <v>135</v>
      </c>
      <c r="H2" s="389"/>
      <c r="I2" s="390"/>
      <c r="J2" s="388" t="s">
        <v>136</v>
      </c>
      <c r="K2" s="390"/>
    </row>
    <row r="3" spans="1:12" ht="3" customHeight="1" thickBot="1">
      <c r="A3" s="203"/>
      <c r="B3" s="203"/>
      <c r="C3" s="203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45.75" thickBot="1">
      <c r="A4" s="218" t="s">
        <v>132</v>
      </c>
      <c r="B4" s="227" t="s">
        <v>0</v>
      </c>
      <c r="C4" s="224" t="s">
        <v>143</v>
      </c>
      <c r="D4" s="224" t="s">
        <v>163</v>
      </c>
      <c r="E4" s="224" t="s">
        <v>161</v>
      </c>
      <c r="F4" s="230" t="s">
        <v>146</v>
      </c>
      <c r="G4" s="224" t="s">
        <v>163</v>
      </c>
      <c r="H4" s="224" t="s">
        <v>161</v>
      </c>
      <c r="I4" s="230" t="s">
        <v>146</v>
      </c>
      <c r="J4" s="224" t="s">
        <v>163</v>
      </c>
      <c r="K4" s="224" t="s">
        <v>161</v>
      </c>
    </row>
    <row r="5" spans="1:12" ht="15">
      <c r="A5" s="345">
        <v>1</v>
      </c>
      <c r="B5" s="318" t="s">
        <v>10</v>
      </c>
      <c r="C5" s="369">
        <v>31.01</v>
      </c>
      <c r="D5" s="240">
        <v>118198.5</v>
      </c>
      <c r="E5" s="355">
        <v>89068.9</v>
      </c>
      <c r="F5" s="359">
        <f>((D5/E5)-1)*100</f>
        <v>32.704569159381116</v>
      </c>
      <c r="G5" s="240">
        <v>35168.199999999997</v>
      </c>
      <c r="H5" s="287">
        <v>36927.5</v>
      </c>
      <c r="I5" s="274">
        <f>((G5/H5)-1)*100</f>
        <v>-4.7642001218604069</v>
      </c>
      <c r="J5" s="276">
        <f>(G5/D5)*100</f>
        <v>29.753507870235236</v>
      </c>
      <c r="K5" s="289">
        <f>(H5/E5)*100</f>
        <v>41.459476876889688</v>
      </c>
    </row>
    <row r="6" spans="1:12" ht="15">
      <c r="A6" s="202">
        <f>+A5+1</f>
        <v>2</v>
      </c>
      <c r="B6" s="319" t="s">
        <v>150</v>
      </c>
      <c r="C6" s="370">
        <v>28.59</v>
      </c>
      <c r="D6" s="241">
        <v>82696.399999999994</v>
      </c>
      <c r="E6" s="356">
        <v>65918.899999999994</v>
      </c>
      <c r="F6" s="360">
        <f>((D6/E6)-1)*100</f>
        <v>25.451729321939531</v>
      </c>
      <c r="G6" s="241">
        <v>28669.4</v>
      </c>
      <c r="H6" s="288">
        <v>31848.1</v>
      </c>
      <c r="I6" s="277">
        <f>((G6/H6)-1)*100</f>
        <v>-9.9808151820673707</v>
      </c>
      <c r="J6" s="279">
        <f>(G6/D6)*100</f>
        <v>34.668256417449854</v>
      </c>
      <c r="K6" s="290">
        <f>(H6/E6)*100</f>
        <v>48.31406470678364</v>
      </c>
    </row>
    <row r="7" spans="1:12" ht="15">
      <c r="A7" s="202">
        <f t="shared" ref="A7:A32" si="0">+A6+1</f>
        <v>3</v>
      </c>
      <c r="B7" s="319" t="s">
        <v>11</v>
      </c>
      <c r="C7" s="371">
        <v>13.43</v>
      </c>
      <c r="D7" s="308">
        <v>74674.399999999994</v>
      </c>
      <c r="E7" s="357">
        <v>45952.800000000003</v>
      </c>
      <c r="F7" s="360">
        <f>((D7/E7)-1)*100</f>
        <v>62.502393760554284</v>
      </c>
      <c r="G7" s="308">
        <v>31577.7</v>
      </c>
      <c r="H7" s="309">
        <v>23276.7</v>
      </c>
      <c r="I7" s="277">
        <f>((G7/H7)-1)*100</f>
        <v>35.662271713773855</v>
      </c>
      <c r="J7" s="279">
        <f>(G7/D7)*100</f>
        <v>42.287182756071694</v>
      </c>
      <c r="K7" s="290">
        <f>(H7/E7)*100</f>
        <v>50.653496631326057</v>
      </c>
    </row>
    <row r="8" spans="1:12" ht="15" customHeight="1">
      <c r="A8" s="202">
        <f t="shared" si="0"/>
        <v>4</v>
      </c>
      <c r="B8" s="319" t="s">
        <v>159</v>
      </c>
      <c r="C8" s="370">
        <v>11.49</v>
      </c>
      <c r="D8" s="241">
        <v>39618.300000000003</v>
      </c>
      <c r="E8" s="356">
        <v>25273.8</v>
      </c>
      <c r="F8" s="360">
        <f>((D8/E8)-1)*100</f>
        <v>56.756403864871928</v>
      </c>
      <c r="G8" s="241">
        <v>17442.3</v>
      </c>
      <c r="H8" s="288">
        <v>14728.1</v>
      </c>
      <c r="I8" s="277">
        <f>((G8/H8)-1)*100</f>
        <v>18.428717893007239</v>
      </c>
      <c r="J8" s="279">
        <f>(G8/D8)*100</f>
        <v>44.025866834265976</v>
      </c>
      <c r="K8" s="290">
        <f>(H8/E8)*100</f>
        <v>58.274181167849711</v>
      </c>
    </row>
    <row r="9" spans="1:12" ht="15" customHeight="1">
      <c r="A9" s="202">
        <f t="shared" si="0"/>
        <v>5</v>
      </c>
      <c r="B9" s="320" t="s">
        <v>21</v>
      </c>
      <c r="C9" s="370">
        <v>31.15</v>
      </c>
      <c r="D9" s="241">
        <v>32070.6</v>
      </c>
      <c r="E9" s="356">
        <v>23593.1</v>
      </c>
      <c r="F9" s="360">
        <f>((D9/E9)-1)*100</f>
        <v>35.932115745705318</v>
      </c>
      <c r="G9" s="241">
        <v>10031.700000000001</v>
      </c>
      <c r="H9" s="356">
        <v>7061.6</v>
      </c>
      <c r="I9" s="360">
        <f>((G9/H9)-1)*100</f>
        <v>42.059873116574153</v>
      </c>
      <c r="J9" s="279">
        <f>(G9/D9)*100</f>
        <v>31.280050887728951</v>
      </c>
      <c r="K9" s="290">
        <f>(H9/E9)*100</f>
        <v>29.930784848112374</v>
      </c>
    </row>
    <row r="10" spans="1:12" ht="15">
      <c r="A10" s="202">
        <f t="shared" si="0"/>
        <v>6</v>
      </c>
      <c r="B10" s="319" t="s">
        <v>152</v>
      </c>
      <c r="C10" s="370">
        <v>9.18</v>
      </c>
      <c r="D10" s="241">
        <v>31847.1</v>
      </c>
      <c r="E10" s="356">
        <v>22590</v>
      </c>
      <c r="F10" s="360">
        <f>((D10/E10)-1)*100</f>
        <v>40.97875166002656</v>
      </c>
      <c r="G10" s="241">
        <v>12165.8</v>
      </c>
      <c r="H10" s="288">
        <v>9478.4</v>
      </c>
      <c r="I10" s="277">
        <f>((G10/H10)-1)*100</f>
        <v>28.352886563133019</v>
      </c>
      <c r="J10" s="279">
        <f>(G10/D10)*100</f>
        <v>38.200652492691638</v>
      </c>
      <c r="K10" s="290">
        <f>(H10/E10)*100</f>
        <v>41.958388667552008</v>
      </c>
    </row>
    <row r="11" spans="1:12" ht="15">
      <c r="A11" s="202">
        <f t="shared" si="0"/>
        <v>7</v>
      </c>
      <c r="B11" s="343" t="s">
        <v>154</v>
      </c>
      <c r="C11" s="370">
        <v>87.48</v>
      </c>
      <c r="D11" s="241">
        <v>28738.3</v>
      </c>
      <c r="E11" s="356">
        <v>9790.7000000000007</v>
      </c>
      <c r="F11" s="360">
        <f>((D11/E11)-1)*100</f>
        <v>193.52650985118527</v>
      </c>
      <c r="G11" s="241">
        <v>9095.7999999999993</v>
      </c>
      <c r="H11" s="356">
        <v>1264.4000000000001</v>
      </c>
      <c r="I11" s="360">
        <f>((G11/H11)-1)*100</f>
        <v>619.37677950015802</v>
      </c>
      <c r="J11" s="279">
        <f>(G11/D11)*100</f>
        <v>31.650445572633036</v>
      </c>
      <c r="K11" s="290">
        <f>(H11/E11)*100</f>
        <v>12.914296219882132</v>
      </c>
    </row>
    <row r="12" spans="1:12" ht="15" customHeight="1">
      <c r="A12" s="202">
        <f t="shared" si="0"/>
        <v>8</v>
      </c>
      <c r="B12" s="343" t="s">
        <v>172</v>
      </c>
      <c r="C12" s="370">
        <f>+D12/'Платежі за видами'!C13*100</f>
        <v>18.217899822018815</v>
      </c>
      <c r="D12" s="241">
        <v>28660.400000000001</v>
      </c>
      <c r="E12" s="356" t="s">
        <v>171</v>
      </c>
      <c r="F12" s="360" t="s">
        <v>171</v>
      </c>
      <c r="G12" s="241">
        <v>9456.7000000000007</v>
      </c>
      <c r="H12" s="288" t="s">
        <v>171</v>
      </c>
      <c r="I12" s="277" t="s">
        <v>171</v>
      </c>
      <c r="J12" s="279">
        <f>(G12/D12)*100</f>
        <v>32.99570138588436</v>
      </c>
      <c r="K12" s="356" t="s">
        <v>171</v>
      </c>
    </row>
    <row r="13" spans="1:12" ht="15" customHeight="1">
      <c r="A13" s="202">
        <f t="shared" si="0"/>
        <v>9</v>
      </c>
      <c r="B13" s="343" t="s">
        <v>15</v>
      </c>
      <c r="C13" s="370">
        <v>29.85</v>
      </c>
      <c r="D13" s="241">
        <v>26675.5</v>
      </c>
      <c r="E13" s="356">
        <v>31216.400000000001</v>
      </c>
      <c r="F13" s="360">
        <f>((D13/E13)-1)*100</f>
        <v>-14.54652041875425</v>
      </c>
      <c r="G13" s="241">
        <v>14518.7</v>
      </c>
      <c r="H13" s="356">
        <v>15396.7</v>
      </c>
      <c r="I13" s="360">
        <f>((G13/H13)-1)*100</f>
        <v>-5.7025206700136994</v>
      </c>
      <c r="J13" s="279">
        <f>(G13/D13)*100</f>
        <v>54.427096024441902</v>
      </c>
      <c r="K13" s="290">
        <f>(H13/E13)*100</f>
        <v>49.322471521379782</v>
      </c>
    </row>
    <row r="14" spans="1:12" ht="15">
      <c r="A14" s="202">
        <f t="shared" si="0"/>
        <v>10</v>
      </c>
      <c r="B14" s="319" t="s">
        <v>27</v>
      </c>
      <c r="C14" s="370">
        <v>31.86</v>
      </c>
      <c r="D14" s="241">
        <v>26445.200000000001</v>
      </c>
      <c r="E14" s="356">
        <v>18981</v>
      </c>
      <c r="F14" s="360">
        <f>((D14/E14)-1)*100</f>
        <v>39.324587745640386</v>
      </c>
      <c r="G14" s="241">
        <v>10745.6</v>
      </c>
      <c r="H14" s="288">
        <v>8330.5</v>
      </c>
      <c r="I14" s="277">
        <f>((G14/H14)-1)*100</f>
        <v>28.99105695936619</v>
      </c>
      <c r="J14" s="279">
        <f>(G14/D14)*100</f>
        <v>40.633460892713991</v>
      </c>
      <c r="K14" s="290">
        <f>(H14/E14)*100</f>
        <v>43.888625467572837</v>
      </c>
    </row>
    <row r="15" spans="1:12" ht="15">
      <c r="A15" s="202">
        <f t="shared" si="0"/>
        <v>11</v>
      </c>
      <c r="B15" s="319" t="s">
        <v>36</v>
      </c>
      <c r="C15" s="370">
        <v>90.69</v>
      </c>
      <c r="D15" s="241">
        <v>21801.1</v>
      </c>
      <c r="E15" s="356" t="s">
        <v>171</v>
      </c>
      <c r="F15" s="360" t="s">
        <v>171</v>
      </c>
      <c r="G15" s="241">
        <v>6173.6</v>
      </c>
      <c r="H15" s="288" t="s">
        <v>171</v>
      </c>
      <c r="I15" s="277" t="s">
        <v>171</v>
      </c>
      <c r="J15" s="279">
        <f>(G15/D15)*100</f>
        <v>28.317837173353645</v>
      </c>
      <c r="K15" s="356" t="s">
        <v>171</v>
      </c>
    </row>
    <row r="16" spans="1:12" ht="15">
      <c r="A16" s="202">
        <f t="shared" si="0"/>
        <v>12</v>
      </c>
      <c r="B16" s="320" t="s">
        <v>26</v>
      </c>
      <c r="C16" s="370">
        <v>7.47</v>
      </c>
      <c r="D16" s="241">
        <v>14798.9</v>
      </c>
      <c r="E16" s="356">
        <v>11095</v>
      </c>
      <c r="F16" s="360">
        <f>((D16/E16)-1)*100</f>
        <v>33.383506083821544</v>
      </c>
      <c r="G16" s="241">
        <v>7465.4</v>
      </c>
      <c r="H16" s="356">
        <v>6374.8</v>
      </c>
      <c r="I16" s="360">
        <f>((G16/H16)-1)*100</f>
        <v>17.107987701574935</v>
      </c>
      <c r="J16" s="279">
        <f>(G16/D16)*100</f>
        <v>50.445641230091418</v>
      </c>
      <c r="K16" s="290">
        <f>(H16/E16)*100</f>
        <v>57.456511942316354</v>
      </c>
    </row>
    <row r="17" spans="1:11" ht="15">
      <c r="A17" s="202">
        <f t="shared" si="0"/>
        <v>13</v>
      </c>
      <c r="B17" s="319" t="s">
        <v>153</v>
      </c>
      <c r="C17" s="370">
        <v>20.53</v>
      </c>
      <c r="D17" s="241">
        <v>12544.8</v>
      </c>
      <c r="E17" s="356">
        <v>0</v>
      </c>
      <c r="F17" s="360">
        <v>0</v>
      </c>
      <c r="G17" s="241">
        <v>4823.8999999999996</v>
      </c>
      <c r="H17" s="288">
        <v>3062.5</v>
      </c>
      <c r="I17" s="277">
        <f>((G17/H17)-1)*100</f>
        <v>57.515102040816316</v>
      </c>
      <c r="J17" s="279">
        <f>(G17/D17)*100</f>
        <v>38.453383075058987</v>
      </c>
      <c r="K17" s="290" t="e">
        <f>(H17/E17)*100</f>
        <v>#DIV/0!</v>
      </c>
    </row>
    <row r="18" spans="1:11" ht="15">
      <c r="A18" s="202">
        <f t="shared" si="0"/>
        <v>14</v>
      </c>
      <c r="B18" s="320" t="s">
        <v>158</v>
      </c>
      <c r="C18" s="370">
        <v>43.19</v>
      </c>
      <c r="D18" s="241">
        <v>11514.3</v>
      </c>
      <c r="E18" s="356">
        <v>9352.2999999999993</v>
      </c>
      <c r="F18" s="360">
        <f>((D18/E18)-1)*100</f>
        <v>23.117308041872064</v>
      </c>
      <c r="G18" s="241">
        <v>4109.8999999999996</v>
      </c>
      <c r="H18" s="356">
        <v>1723.1</v>
      </c>
      <c r="I18" s="360">
        <f>((G18/H18)-1)*100</f>
        <v>138.5177877082003</v>
      </c>
      <c r="J18" s="279">
        <f>(G18/D18)*100</f>
        <v>35.693876310327155</v>
      </c>
      <c r="K18" s="290">
        <f>(H18/E18)*100</f>
        <v>18.424344813575271</v>
      </c>
    </row>
    <row r="19" spans="1:11" ht="15">
      <c r="A19" s="202">
        <f t="shared" si="0"/>
        <v>15</v>
      </c>
      <c r="B19" s="319" t="s">
        <v>12</v>
      </c>
      <c r="C19" s="370">
        <v>37.25</v>
      </c>
      <c r="D19" s="241">
        <v>10924.3</v>
      </c>
      <c r="E19" s="356" t="s">
        <v>171</v>
      </c>
      <c r="F19" s="360" t="s">
        <v>171</v>
      </c>
      <c r="G19" s="241">
        <v>3388.6</v>
      </c>
      <c r="H19" s="288" t="s">
        <v>171</v>
      </c>
      <c r="I19" s="277" t="s">
        <v>171</v>
      </c>
      <c r="J19" s="279">
        <f>(G19/D19)*100</f>
        <v>31.018921120804084</v>
      </c>
      <c r="K19" s="356" t="s">
        <v>171</v>
      </c>
    </row>
    <row r="20" spans="1:11" ht="15">
      <c r="A20" s="202">
        <f t="shared" si="0"/>
        <v>16</v>
      </c>
      <c r="B20" s="319" t="s">
        <v>42</v>
      </c>
      <c r="C20" s="370">
        <v>6.53</v>
      </c>
      <c r="D20" s="241">
        <v>10277</v>
      </c>
      <c r="E20" s="356">
        <v>9874</v>
      </c>
      <c r="F20" s="360">
        <f>((D20/E20)-1)*100</f>
        <v>4.0814259671865472</v>
      </c>
      <c r="G20" s="241">
        <v>5794</v>
      </c>
      <c r="H20" s="288">
        <v>5994</v>
      </c>
      <c r="I20" s="277">
        <f>((G20/H20)-1)*100</f>
        <v>-3.3366700033366725</v>
      </c>
      <c r="J20" s="279">
        <f>(G20/D20)*100</f>
        <v>56.378320521552979</v>
      </c>
      <c r="K20" s="290">
        <f>(H20/E20)*100</f>
        <v>60.704881506988052</v>
      </c>
    </row>
    <row r="21" spans="1:11" ht="15">
      <c r="A21" s="202">
        <f t="shared" si="0"/>
        <v>17</v>
      </c>
      <c r="B21" s="319" t="s">
        <v>7</v>
      </c>
      <c r="C21" s="370">
        <v>2.97</v>
      </c>
      <c r="D21" s="241">
        <v>10229.9</v>
      </c>
      <c r="E21" s="356">
        <v>18211.3</v>
      </c>
      <c r="F21" s="360">
        <f>((D21/E21)-1)*100</f>
        <v>-43.826635111167242</v>
      </c>
      <c r="G21" s="241">
        <v>6669.2</v>
      </c>
      <c r="H21" s="288">
        <v>14095.5</v>
      </c>
      <c r="I21" s="277">
        <f>((G21/H21)-1)*100</f>
        <v>-52.685608882267388</v>
      </c>
      <c r="J21" s="279">
        <f>(G21/D21)*100</f>
        <v>65.193208144752148</v>
      </c>
      <c r="K21" s="290">
        <f>(H21/E21)*100</f>
        <v>77.399746311356139</v>
      </c>
    </row>
    <row r="22" spans="1:11" ht="15">
      <c r="A22" s="202">
        <f t="shared" si="0"/>
        <v>18</v>
      </c>
      <c r="B22" s="320" t="s">
        <v>167</v>
      </c>
      <c r="C22" s="370">
        <v>35.06</v>
      </c>
      <c r="D22" s="241">
        <v>9703.7999999999993</v>
      </c>
      <c r="E22" s="356">
        <v>35851.4</v>
      </c>
      <c r="F22" s="360">
        <f>((D22/E22)-1)*100</f>
        <v>-72.933274572262178</v>
      </c>
      <c r="G22" s="241">
        <v>14254.6</v>
      </c>
      <c r="H22" s="356">
        <v>13663</v>
      </c>
      <c r="I22" s="360">
        <f>((G22/H22)-1)*100</f>
        <v>4.3299421796091586</v>
      </c>
      <c r="J22" s="279">
        <f>(G22/D22)*100</f>
        <v>146.89709186092048</v>
      </c>
      <c r="K22" s="290">
        <f>(H22/E22)*100</f>
        <v>38.110087751105951</v>
      </c>
    </row>
    <row r="23" spans="1:11" ht="15">
      <c r="A23" s="202">
        <f t="shared" si="0"/>
        <v>19</v>
      </c>
      <c r="B23" s="319" t="s">
        <v>170</v>
      </c>
      <c r="C23" s="370">
        <v>8.2899999999999991</v>
      </c>
      <c r="D23" s="241">
        <v>1537.3</v>
      </c>
      <c r="E23" s="356" t="s">
        <v>171</v>
      </c>
      <c r="F23" s="360" t="s">
        <v>171</v>
      </c>
      <c r="G23" s="241">
        <v>691</v>
      </c>
      <c r="H23" s="288" t="s">
        <v>171</v>
      </c>
      <c r="I23" s="277" t="s">
        <v>171</v>
      </c>
      <c r="J23" s="279">
        <f>(G23/D23)*100</f>
        <v>44.948936447017502</v>
      </c>
      <c r="K23" s="356" t="s">
        <v>171</v>
      </c>
    </row>
    <row r="24" spans="1:11" ht="15">
      <c r="A24" s="202">
        <f t="shared" si="0"/>
        <v>20</v>
      </c>
      <c r="B24" s="319" t="s">
        <v>166</v>
      </c>
      <c r="C24" s="370">
        <v>1.55</v>
      </c>
      <c r="D24" s="241">
        <v>1177.3</v>
      </c>
      <c r="E24" s="356" t="s">
        <v>171</v>
      </c>
      <c r="F24" s="360" t="s">
        <v>171</v>
      </c>
      <c r="G24" s="241">
        <v>184</v>
      </c>
      <c r="H24" s="288" t="s">
        <v>171</v>
      </c>
      <c r="I24" s="277" t="s">
        <v>171</v>
      </c>
      <c r="J24" s="279">
        <f>(G24/D24)*100</f>
        <v>15.628981567994565</v>
      </c>
      <c r="K24" s="356" t="s">
        <v>171</v>
      </c>
    </row>
    <row r="25" spans="1:11" ht="15">
      <c r="A25" s="202">
        <f t="shared" si="0"/>
        <v>21</v>
      </c>
      <c r="B25" s="319" t="s">
        <v>19</v>
      </c>
      <c r="C25" s="370">
        <v>0</v>
      </c>
      <c r="D25" s="241">
        <v>0</v>
      </c>
      <c r="E25" s="356" t="s">
        <v>171</v>
      </c>
      <c r="F25" s="360" t="s">
        <v>171</v>
      </c>
      <c r="G25" s="241">
        <v>0</v>
      </c>
      <c r="H25" s="288" t="s">
        <v>171</v>
      </c>
      <c r="I25" s="277" t="s">
        <v>171</v>
      </c>
      <c r="J25" s="279">
        <v>0</v>
      </c>
      <c r="K25" s="356" t="s">
        <v>171</v>
      </c>
    </row>
    <row r="26" spans="1:11" ht="15">
      <c r="A26" s="202">
        <f t="shared" si="0"/>
        <v>22</v>
      </c>
      <c r="B26" s="319" t="s">
        <v>20</v>
      </c>
      <c r="C26" s="370">
        <v>0</v>
      </c>
      <c r="D26" s="241">
        <v>0</v>
      </c>
      <c r="E26" s="356">
        <v>14678.2</v>
      </c>
      <c r="F26" s="360">
        <f>((D26/E26)-1)*100</f>
        <v>-100</v>
      </c>
      <c r="G26" s="241">
        <v>0</v>
      </c>
      <c r="H26" s="288">
        <v>5142.5</v>
      </c>
      <c r="I26" s="277">
        <f>((G26/H26)-1)*100</f>
        <v>-100</v>
      </c>
      <c r="J26" s="279" t="e">
        <f>(G26/D26)*100</f>
        <v>#DIV/0!</v>
      </c>
      <c r="K26" s="290">
        <f>(H26/E26)*100</f>
        <v>35.034949789483719</v>
      </c>
    </row>
    <row r="27" spans="1:11" ht="15">
      <c r="A27" s="202">
        <f t="shared" si="0"/>
        <v>23</v>
      </c>
      <c r="B27" s="319" t="s">
        <v>168</v>
      </c>
      <c r="C27" s="370">
        <v>0</v>
      </c>
      <c r="D27" s="241">
        <v>0</v>
      </c>
      <c r="E27" s="356" t="s">
        <v>171</v>
      </c>
      <c r="F27" s="360" t="s">
        <v>171</v>
      </c>
      <c r="G27" s="241">
        <v>0</v>
      </c>
      <c r="H27" s="288" t="s">
        <v>171</v>
      </c>
      <c r="I27" s="277" t="s">
        <v>171</v>
      </c>
      <c r="J27" s="279">
        <v>0</v>
      </c>
      <c r="K27" s="356" t="s">
        <v>171</v>
      </c>
    </row>
    <row r="28" spans="1:11" ht="15">
      <c r="A28" s="202">
        <f t="shared" si="0"/>
        <v>24</v>
      </c>
      <c r="B28" s="319" t="s">
        <v>32</v>
      </c>
      <c r="C28" s="370">
        <v>0</v>
      </c>
      <c r="D28" s="241">
        <v>0</v>
      </c>
      <c r="E28" s="356">
        <v>0</v>
      </c>
      <c r="F28" s="360">
        <v>0</v>
      </c>
      <c r="G28" s="241">
        <v>0</v>
      </c>
      <c r="H28" s="288">
        <v>3064.5</v>
      </c>
      <c r="I28" s="277">
        <f>((G28/H28)-1)*100</f>
        <v>-100</v>
      </c>
      <c r="J28" s="279">
        <v>0</v>
      </c>
      <c r="K28" s="290" t="e">
        <f>(H28/E28)*100</f>
        <v>#DIV/0!</v>
      </c>
    </row>
    <row r="29" spans="1:11" ht="15">
      <c r="A29" s="202">
        <f t="shared" si="0"/>
        <v>25</v>
      </c>
      <c r="B29" s="320" t="s">
        <v>155</v>
      </c>
      <c r="C29" s="370">
        <v>0</v>
      </c>
      <c r="D29" s="241">
        <v>0</v>
      </c>
      <c r="E29" s="356">
        <v>473.3</v>
      </c>
      <c r="F29" s="360">
        <f>((D29/E29)-1)*100</f>
        <v>-100</v>
      </c>
      <c r="G29" s="241">
        <v>132.80000000000001</v>
      </c>
      <c r="H29" s="356">
        <v>3061.5</v>
      </c>
      <c r="I29" s="360">
        <f>((G29/H29)-1)*100</f>
        <v>-95.662257063530959</v>
      </c>
      <c r="J29" s="279" t="e">
        <f>(G29/D29)*100</f>
        <v>#DIV/0!</v>
      </c>
      <c r="K29" s="290">
        <f>(H29/E29)*100</f>
        <v>646.8413268540038</v>
      </c>
    </row>
    <row r="30" spans="1:11" ht="15">
      <c r="A30" s="202">
        <f t="shared" si="0"/>
        <v>26</v>
      </c>
      <c r="B30" s="319" t="s">
        <v>156</v>
      </c>
      <c r="C30" s="370">
        <v>0</v>
      </c>
      <c r="D30" s="241">
        <v>0</v>
      </c>
      <c r="E30" s="356">
        <v>0</v>
      </c>
      <c r="F30" s="360">
        <v>0</v>
      </c>
      <c r="G30" s="241">
        <v>0</v>
      </c>
      <c r="H30" s="288">
        <v>3066.5</v>
      </c>
      <c r="I30" s="277">
        <f>((G30/H30)-1)*100</f>
        <v>-100</v>
      </c>
      <c r="J30" s="279" t="e">
        <f>(G30/D30)*100</f>
        <v>#DIV/0!</v>
      </c>
      <c r="K30" s="290" t="e">
        <f>(H30/E30)*100</f>
        <v>#DIV/0!</v>
      </c>
    </row>
    <row r="31" spans="1:11" ht="15">
      <c r="A31" s="202">
        <f t="shared" si="0"/>
        <v>27</v>
      </c>
      <c r="B31" s="321" t="s">
        <v>24</v>
      </c>
      <c r="C31" s="370">
        <v>0</v>
      </c>
      <c r="D31" s="364">
        <v>0</v>
      </c>
      <c r="E31" s="362">
        <v>0</v>
      </c>
      <c r="F31" s="363">
        <v>0</v>
      </c>
      <c r="G31" s="241">
        <v>0</v>
      </c>
      <c r="H31" s="374">
        <v>3067.5</v>
      </c>
      <c r="I31" s="373">
        <f>((G31/H31)-1)*100</f>
        <v>-100</v>
      </c>
      <c r="J31" s="279" t="e">
        <f>(G31/D31)*100</f>
        <v>#DIV/0!</v>
      </c>
      <c r="K31" s="366" t="e">
        <f>(H31/E31)*100</f>
        <v>#DIV/0!</v>
      </c>
    </row>
    <row r="32" spans="1:11" ht="15.75" thickBot="1">
      <c r="A32" s="346">
        <f t="shared" si="0"/>
        <v>28</v>
      </c>
      <c r="B32" s="339" t="s">
        <v>169</v>
      </c>
      <c r="C32" s="372">
        <v>0</v>
      </c>
      <c r="D32" s="242">
        <v>0</v>
      </c>
      <c r="E32" s="358" t="s">
        <v>171</v>
      </c>
      <c r="F32" s="361" t="s">
        <v>171</v>
      </c>
      <c r="G32" s="242">
        <v>0</v>
      </c>
      <c r="H32" s="358" t="s">
        <v>171</v>
      </c>
      <c r="I32" s="361" t="s">
        <v>171</v>
      </c>
      <c r="J32" s="280">
        <v>0</v>
      </c>
      <c r="K32" s="358" t="s">
        <v>171</v>
      </c>
    </row>
    <row r="33" spans="1:11" ht="7.5" customHeight="1" thickBot="1">
      <c r="A33" s="225"/>
      <c r="B33" s="226"/>
      <c r="C33" s="446"/>
      <c r="D33" s="291"/>
      <c r="E33" s="300"/>
      <c r="F33" s="292"/>
      <c r="G33" s="291"/>
      <c r="H33" s="300"/>
      <c r="I33" s="292"/>
      <c r="J33" s="292"/>
      <c r="K33" s="292"/>
    </row>
    <row r="34" spans="1:11" ht="15.75" thickBot="1">
      <c r="A34" s="398" t="s">
        <v>40</v>
      </c>
      <c r="B34" s="399"/>
      <c r="C34" s="448">
        <f>+D34/'Платежі за видами'!C34*100</f>
        <v>15.838435816727642</v>
      </c>
      <c r="D34" s="293">
        <f>SUM(D5:D32)</f>
        <v>594133.40000000026</v>
      </c>
      <c r="E34" s="293">
        <f>SUM(E5:E32)</f>
        <v>431921.10000000003</v>
      </c>
      <c r="F34" s="295">
        <f>((D34/E34)-1)*100</f>
        <v>37.556002705123738</v>
      </c>
      <c r="G34" s="294">
        <f>SUM(G5:G32)</f>
        <v>232558.90000000002</v>
      </c>
      <c r="H34" s="293">
        <f>SUM(H5:H32)</f>
        <v>210627.4</v>
      </c>
      <c r="I34" s="301">
        <f>((G34/H34)-1)*100</f>
        <v>10.412462955911739</v>
      </c>
      <c r="J34" s="295">
        <f>(G34/D34)*100</f>
        <v>39.142539369104632</v>
      </c>
      <c r="K34" s="302">
        <f>(H34/E34)*100</f>
        <v>48.765249023490625</v>
      </c>
    </row>
    <row r="35" spans="1:11">
      <c r="A35" s="195"/>
      <c r="B35" s="195"/>
      <c r="C35" s="194"/>
      <c r="D35" s="215"/>
      <c r="E35" s="215"/>
      <c r="F35" s="215"/>
      <c r="G35" s="215"/>
      <c r="H35" s="215"/>
      <c r="I35" s="215"/>
      <c r="J35" s="215"/>
      <c r="K35" s="215"/>
    </row>
    <row r="36" spans="1:11">
      <c r="A36" s="195"/>
      <c r="B36" s="195"/>
      <c r="C36" s="194"/>
      <c r="D36" s="215"/>
      <c r="E36" s="215"/>
      <c r="F36" s="215"/>
      <c r="G36" s="215"/>
      <c r="H36" s="215"/>
      <c r="I36" s="215"/>
      <c r="J36" s="215"/>
      <c r="K36" s="215"/>
    </row>
    <row r="37" spans="1:11">
      <c r="A37" s="195"/>
      <c r="B37" s="195"/>
      <c r="C37" s="194"/>
      <c r="D37" s="215"/>
      <c r="E37" s="215"/>
      <c r="F37" s="215"/>
      <c r="G37" s="215"/>
      <c r="H37" s="215"/>
      <c r="I37" s="215"/>
      <c r="J37" s="215"/>
      <c r="K37" s="215"/>
    </row>
    <row r="38" spans="1:11">
      <c r="A38" s="195"/>
      <c r="B38" s="195"/>
      <c r="C38" s="194"/>
      <c r="D38" s="221"/>
      <c r="E38" s="215"/>
      <c r="F38" s="215"/>
      <c r="G38" s="215"/>
      <c r="H38" s="215"/>
      <c r="I38" s="215"/>
      <c r="J38" s="215"/>
      <c r="K38" s="215"/>
    </row>
    <row r="39" spans="1:11">
      <c r="A39" s="195"/>
      <c r="B39" s="195"/>
      <c r="C39" s="194"/>
      <c r="G39" s="197"/>
      <c r="H39" s="197"/>
      <c r="I39" s="197"/>
      <c r="J39" s="197"/>
      <c r="K39" s="197"/>
    </row>
    <row r="40" spans="1:11">
      <c r="A40" s="195"/>
      <c r="B40" s="195"/>
      <c r="C40" s="194"/>
      <c r="G40" s="197"/>
      <c r="H40" s="197"/>
      <c r="I40" s="197"/>
      <c r="J40" s="197"/>
      <c r="K40" s="197"/>
    </row>
    <row r="41" spans="1:11">
      <c r="A41" s="195"/>
      <c r="B41" s="195"/>
      <c r="C41" s="194"/>
      <c r="G41" s="197"/>
      <c r="H41" s="197"/>
      <c r="I41" s="197"/>
      <c r="J41" s="197"/>
      <c r="K41" s="197"/>
    </row>
    <row r="42" spans="1:11">
      <c r="A42" s="195"/>
      <c r="B42" s="195"/>
      <c r="C42" s="194"/>
      <c r="G42" s="197"/>
      <c r="H42" s="197"/>
      <c r="I42" s="197"/>
      <c r="J42" s="197"/>
      <c r="K42" s="197"/>
    </row>
    <row r="43" spans="1:11">
      <c r="A43" s="195"/>
      <c r="B43" s="195"/>
      <c r="C43" s="194"/>
      <c r="G43" s="197"/>
      <c r="H43" s="197"/>
      <c r="I43" s="197"/>
      <c r="J43" s="197"/>
      <c r="K43" s="197"/>
    </row>
    <row r="44" spans="1:11">
      <c r="A44" s="195"/>
      <c r="B44" s="195"/>
      <c r="C44" s="194"/>
      <c r="G44" s="197"/>
      <c r="H44" s="197"/>
      <c r="I44" s="197"/>
      <c r="J44" s="197"/>
      <c r="K44" s="197"/>
    </row>
    <row r="45" spans="1:11">
      <c r="A45" s="195"/>
      <c r="B45" s="195"/>
      <c r="C45" s="194"/>
      <c r="G45" s="197"/>
      <c r="H45" s="197"/>
      <c r="I45" s="197"/>
      <c r="J45" s="197"/>
      <c r="K45" s="197"/>
    </row>
    <row r="46" spans="1:11">
      <c r="A46" s="195"/>
      <c r="B46" s="195"/>
      <c r="C46" s="194"/>
      <c r="G46" s="197"/>
      <c r="H46" s="197"/>
      <c r="I46" s="197"/>
      <c r="J46" s="197"/>
      <c r="K46" s="197"/>
    </row>
    <row r="47" spans="1:11">
      <c r="A47" s="195"/>
      <c r="B47" s="195"/>
      <c r="C47" s="194"/>
      <c r="G47" s="197"/>
      <c r="H47" s="197"/>
      <c r="I47" s="197"/>
      <c r="J47" s="197"/>
      <c r="K47" s="197"/>
    </row>
    <row r="48" spans="1:11">
      <c r="A48" s="195"/>
      <c r="B48" s="195"/>
      <c r="C48" s="194"/>
      <c r="G48" s="197"/>
      <c r="H48" s="197"/>
      <c r="I48" s="197"/>
      <c r="J48" s="197"/>
      <c r="K48" s="197"/>
    </row>
    <row r="49" spans="1:11">
      <c r="A49" s="195"/>
      <c r="B49" s="195"/>
      <c r="C49" s="194"/>
      <c r="G49" s="197"/>
      <c r="H49" s="197"/>
      <c r="I49" s="197"/>
      <c r="J49" s="197"/>
      <c r="K49" s="197"/>
    </row>
    <row r="50" spans="1:11">
      <c r="A50" s="195"/>
      <c r="B50" s="195"/>
      <c r="C50" s="194"/>
      <c r="G50" s="197"/>
      <c r="H50" s="197"/>
      <c r="I50" s="197"/>
      <c r="J50" s="197"/>
      <c r="K50" s="197"/>
    </row>
    <row r="51" spans="1:11">
      <c r="A51" s="195"/>
      <c r="B51" s="195"/>
      <c r="C51" s="194"/>
      <c r="G51" s="197"/>
      <c r="H51" s="197"/>
      <c r="I51" s="197"/>
      <c r="J51" s="197"/>
      <c r="K51" s="197"/>
    </row>
    <row r="52" spans="1:11">
      <c r="A52" s="195"/>
      <c r="B52" s="195"/>
      <c r="C52" s="194"/>
      <c r="G52" s="197"/>
      <c r="H52" s="197"/>
      <c r="I52" s="197"/>
      <c r="J52" s="197"/>
      <c r="K52" s="197"/>
    </row>
    <row r="53" spans="1:11">
      <c r="A53" s="195"/>
      <c r="B53" s="195"/>
      <c r="C53" s="194"/>
      <c r="G53" s="197"/>
      <c r="H53" s="197"/>
      <c r="I53" s="197"/>
      <c r="J53" s="197"/>
      <c r="K53" s="197"/>
    </row>
    <row r="54" spans="1:11">
      <c r="A54" s="195"/>
      <c r="B54" s="195"/>
      <c r="C54" s="194"/>
      <c r="G54" s="197"/>
      <c r="H54" s="197"/>
      <c r="I54" s="197"/>
      <c r="J54" s="197"/>
      <c r="K54" s="197"/>
    </row>
    <row r="55" spans="1:11">
      <c r="A55" s="195"/>
      <c r="B55" s="195"/>
      <c r="C55" s="194"/>
      <c r="G55" s="197"/>
      <c r="H55" s="197"/>
      <c r="I55" s="197"/>
      <c r="J55" s="197"/>
      <c r="K55" s="197"/>
    </row>
    <row r="56" spans="1:11">
      <c r="A56" s="195"/>
      <c r="B56" s="195"/>
      <c r="C56" s="194"/>
      <c r="G56" s="197"/>
      <c r="H56" s="197"/>
      <c r="I56" s="197"/>
      <c r="J56" s="197"/>
      <c r="K56" s="197"/>
    </row>
    <row r="57" spans="1:11">
      <c r="A57" s="195"/>
      <c r="B57" s="195"/>
      <c r="C57" s="194"/>
      <c r="G57" s="197"/>
      <c r="H57" s="197"/>
      <c r="I57" s="197"/>
      <c r="J57" s="197"/>
      <c r="K57" s="197"/>
    </row>
    <row r="58" spans="1:11">
      <c r="A58" s="195"/>
      <c r="B58" s="195"/>
      <c r="C58" s="194"/>
      <c r="G58" s="197"/>
      <c r="H58" s="197"/>
      <c r="I58" s="197"/>
      <c r="J58" s="197"/>
      <c r="K58" s="197"/>
    </row>
    <row r="59" spans="1:11">
      <c r="A59" s="195"/>
      <c r="B59" s="195"/>
      <c r="C59" s="194"/>
      <c r="G59" s="197"/>
      <c r="H59" s="197"/>
      <c r="I59" s="197"/>
      <c r="J59" s="197"/>
      <c r="K59" s="197"/>
    </row>
    <row r="60" spans="1:11">
      <c r="A60" s="195"/>
      <c r="B60" s="195"/>
      <c r="C60" s="194"/>
      <c r="G60" s="197"/>
      <c r="H60" s="197"/>
      <c r="I60" s="197"/>
      <c r="J60" s="197"/>
      <c r="K60" s="197"/>
    </row>
    <row r="61" spans="1:11">
      <c r="A61" s="195"/>
      <c r="B61" s="195"/>
      <c r="C61" s="194"/>
      <c r="G61" s="197"/>
      <c r="H61" s="197"/>
      <c r="I61" s="197"/>
      <c r="J61" s="197"/>
      <c r="K61" s="197"/>
    </row>
    <row r="62" spans="1:11">
      <c r="A62" s="195"/>
      <c r="B62" s="195"/>
      <c r="C62" s="194"/>
      <c r="G62" s="197"/>
      <c r="H62" s="197"/>
      <c r="I62" s="197"/>
      <c r="J62" s="197"/>
      <c r="K62" s="197"/>
    </row>
    <row r="63" spans="1:11">
      <c r="A63" s="195"/>
      <c r="B63" s="195"/>
      <c r="C63" s="194"/>
      <c r="G63" s="197"/>
      <c r="H63" s="197"/>
      <c r="I63" s="197"/>
      <c r="J63" s="197"/>
      <c r="K63" s="197"/>
    </row>
    <row r="64" spans="1:11">
      <c r="A64" s="195"/>
      <c r="B64" s="195"/>
      <c r="C64" s="194"/>
      <c r="G64" s="197"/>
      <c r="H64" s="197"/>
      <c r="I64" s="197"/>
      <c r="J64" s="197"/>
      <c r="K64" s="197"/>
    </row>
    <row r="65" spans="1:11">
      <c r="A65" s="195"/>
      <c r="B65" s="195"/>
      <c r="C65" s="194"/>
      <c r="G65" s="197"/>
      <c r="H65" s="197"/>
      <c r="I65" s="197"/>
      <c r="J65" s="197"/>
      <c r="K65" s="197"/>
    </row>
    <row r="66" spans="1:11">
      <c r="A66" s="195"/>
      <c r="B66" s="195"/>
      <c r="C66" s="194"/>
      <c r="G66" s="197"/>
      <c r="H66" s="197"/>
      <c r="I66" s="197"/>
      <c r="J66" s="197"/>
      <c r="K66" s="197"/>
    </row>
    <row r="67" spans="1:11">
      <c r="A67" s="195"/>
      <c r="B67" s="195"/>
      <c r="C67" s="194"/>
      <c r="G67" s="197"/>
      <c r="H67" s="197"/>
      <c r="I67" s="197"/>
      <c r="J67" s="197"/>
      <c r="K67" s="197"/>
    </row>
    <row r="68" spans="1:11">
      <c r="A68" s="195"/>
      <c r="B68" s="195"/>
      <c r="C68" s="194"/>
      <c r="G68" s="197"/>
      <c r="H68" s="197"/>
      <c r="I68" s="197"/>
      <c r="J68" s="197"/>
      <c r="K68" s="197"/>
    </row>
    <row r="69" spans="1:11">
      <c r="A69" s="195"/>
      <c r="B69" s="195"/>
      <c r="C69" s="194"/>
      <c r="G69" s="197"/>
      <c r="H69" s="197"/>
      <c r="I69" s="197"/>
      <c r="J69" s="197"/>
      <c r="K69" s="197"/>
    </row>
    <row r="70" spans="1:11">
      <c r="A70" s="195"/>
      <c r="B70" s="195"/>
      <c r="C70" s="194"/>
      <c r="G70" s="197"/>
      <c r="H70" s="197"/>
      <c r="I70" s="197"/>
      <c r="J70" s="197"/>
      <c r="K70" s="197"/>
    </row>
    <row r="71" spans="1:11">
      <c r="A71" s="195"/>
      <c r="B71" s="195"/>
      <c r="C71" s="194"/>
      <c r="G71" s="197"/>
      <c r="H71" s="197"/>
      <c r="I71" s="197"/>
      <c r="J71" s="197"/>
      <c r="K71" s="197"/>
    </row>
    <row r="72" spans="1:11">
      <c r="A72" s="195"/>
      <c r="B72" s="195"/>
      <c r="C72" s="194"/>
      <c r="G72" s="197"/>
      <c r="H72" s="197"/>
      <c r="I72" s="197"/>
      <c r="J72" s="197"/>
      <c r="K72" s="197"/>
    </row>
    <row r="73" spans="1:11">
      <c r="A73" s="195"/>
      <c r="B73" s="195"/>
      <c r="C73" s="194"/>
      <c r="G73" s="197"/>
      <c r="H73" s="197"/>
      <c r="I73" s="197"/>
      <c r="J73" s="197"/>
      <c r="K73" s="197"/>
    </row>
    <row r="74" spans="1:11">
      <c r="A74" s="195"/>
      <c r="B74" s="195"/>
      <c r="C74" s="194"/>
      <c r="G74" s="197"/>
      <c r="H74" s="197"/>
      <c r="I74" s="197"/>
      <c r="J74" s="197"/>
      <c r="K74" s="197"/>
    </row>
    <row r="75" spans="1:11">
      <c r="A75" s="195"/>
      <c r="B75" s="195"/>
      <c r="C75" s="194"/>
      <c r="G75" s="197"/>
      <c r="H75" s="197"/>
      <c r="I75" s="197"/>
      <c r="J75" s="197"/>
      <c r="K75" s="197"/>
    </row>
    <row r="76" spans="1:11">
      <c r="A76" s="195"/>
      <c r="B76" s="195"/>
      <c r="C76" s="194"/>
      <c r="G76" s="197"/>
      <c r="H76" s="197"/>
      <c r="I76" s="197"/>
      <c r="J76" s="197"/>
      <c r="K76" s="197"/>
    </row>
    <row r="77" spans="1:11">
      <c r="A77" s="195"/>
      <c r="B77" s="195"/>
      <c r="C77" s="194"/>
      <c r="G77" s="197"/>
      <c r="H77" s="197"/>
      <c r="I77" s="197"/>
      <c r="J77" s="197"/>
      <c r="K77" s="197"/>
    </row>
    <row r="78" spans="1:11">
      <c r="A78" s="195"/>
      <c r="B78" s="195"/>
      <c r="C78" s="194"/>
      <c r="G78" s="197"/>
      <c r="H78" s="197"/>
      <c r="I78" s="197"/>
      <c r="J78" s="197"/>
      <c r="K78" s="197"/>
    </row>
    <row r="79" spans="1:11">
      <c r="A79" s="195"/>
      <c r="B79" s="195"/>
      <c r="C79" s="194"/>
      <c r="G79" s="197"/>
      <c r="H79" s="197"/>
      <c r="I79" s="197"/>
      <c r="J79" s="197"/>
      <c r="K79" s="197"/>
    </row>
    <row r="80" spans="1:11">
      <c r="A80" s="195"/>
      <c r="B80" s="195"/>
      <c r="C80" s="194"/>
      <c r="G80" s="197"/>
      <c r="H80" s="197"/>
      <c r="I80" s="197"/>
      <c r="J80" s="197"/>
      <c r="K80" s="197"/>
    </row>
    <row r="81" spans="1:11">
      <c r="A81" s="195"/>
      <c r="B81" s="195"/>
      <c r="C81" s="194"/>
      <c r="G81" s="197"/>
      <c r="H81" s="197"/>
      <c r="I81" s="197"/>
      <c r="J81" s="197"/>
      <c r="K81" s="197"/>
    </row>
    <row r="82" spans="1:11">
      <c r="A82" s="195"/>
      <c r="B82" s="195"/>
      <c r="C82" s="194"/>
      <c r="G82" s="197"/>
      <c r="H82" s="197"/>
      <c r="I82" s="197"/>
      <c r="J82" s="197"/>
      <c r="K82" s="197"/>
    </row>
    <row r="83" spans="1:11">
      <c r="A83" s="195"/>
      <c r="B83" s="195"/>
      <c r="C83" s="194"/>
      <c r="G83" s="197"/>
      <c r="H83" s="197"/>
      <c r="I83" s="197"/>
      <c r="J83" s="197"/>
      <c r="K83" s="197"/>
    </row>
    <row r="84" spans="1:11">
      <c r="A84" s="195"/>
      <c r="B84" s="195"/>
      <c r="C84" s="194"/>
      <c r="G84" s="197"/>
      <c r="H84" s="197"/>
      <c r="I84" s="197"/>
      <c r="J84" s="197"/>
      <c r="K84" s="197"/>
    </row>
    <row r="85" spans="1:11">
      <c r="A85" s="195"/>
      <c r="B85" s="195"/>
      <c r="C85" s="194"/>
      <c r="G85" s="197"/>
      <c r="H85" s="197"/>
      <c r="I85" s="197"/>
      <c r="J85" s="197"/>
      <c r="K85" s="197"/>
    </row>
    <row r="86" spans="1:11">
      <c r="A86" s="195"/>
      <c r="B86" s="195"/>
      <c r="C86" s="194"/>
      <c r="G86" s="197"/>
      <c r="H86" s="197"/>
      <c r="I86" s="197"/>
      <c r="J86" s="197"/>
      <c r="K86" s="197"/>
    </row>
    <row r="87" spans="1:11">
      <c r="A87" s="195"/>
      <c r="B87" s="195"/>
      <c r="C87" s="194"/>
      <c r="G87" s="197"/>
      <c r="H87" s="197"/>
      <c r="I87" s="197"/>
      <c r="J87" s="197"/>
      <c r="K87" s="197"/>
    </row>
    <row r="88" spans="1:11">
      <c r="A88" s="195"/>
      <c r="B88" s="195"/>
      <c r="C88" s="194"/>
      <c r="G88" s="197"/>
      <c r="H88" s="197"/>
      <c r="I88" s="197"/>
      <c r="J88" s="197"/>
      <c r="K88" s="197"/>
    </row>
    <row r="89" spans="1:11">
      <c r="A89" s="195"/>
      <c r="B89" s="195"/>
      <c r="C89" s="194"/>
      <c r="G89" s="197"/>
      <c r="H89" s="197"/>
      <c r="I89" s="197"/>
      <c r="J89" s="197"/>
      <c r="K89" s="197"/>
    </row>
    <row r="90" spans="1:11">
      <c r="A90" s="195"/>
      <c r="B90" s="195"/>
      <c r="C90" s="194"/>
      <c r="G90" s="197"/>
      <c r="H90" s="197"/>
      <c r="I90" s="197"/>
      <c r="J90" s="197"/>
      <c r="K90" s="197"/>
    </row>
    <row r="91" spans="1:11">
      <c r="A91" s="195"/>
      <c r="B91" s="195"/>
      <c r="C91" s="194"/>
      <c r="G91" s="197"/>
      <c r="H91" s="197"/>
      <c r="I91" s="197"/>
      <c r="J91" s="197"/>
      <c r="K91" s="197"/>
    </row>
    <row r="92" spans="1:11">
      <c r="A92" s="195"/>
      <c r="B92" s="195"/>
      <c r="C92" s="194"/>
      <c r="G92" s="197"/>
      <c r="H92" s="197"/>
      <c r="I92" s="197"/>
      <c r="J92" s="197"/>
      <c r="K92" s="197"/>
    </row>
    <row r="93" spans="1:11">
      <c r="A93" s="195"/>
      <c r="B93" s="195"/>
      <c r="C93" s="194"/>
      <c r="G93" s="197"/>
      <c r="H93" s="197"/>
      <c r="I93" s="197"/>
      <c r="J93" s="197"/>
      <c r="K93" s="197"/>
    </row>
    <row r="94" spans="1:11">
      <c r="A94" s="195"/>
      <c r="B94" s="195"/>
      <c r="C94" s="194"/>
      <c r="G94" s="197"/>
      <c r="H94" s="197"/>
      <c r="I94" s="197"/>
      <c r="J94" s="197"/>
      <c r="K94" s="197"/>
    </row>
    <row r="95" spans="1:11">
      <c r="A95" s="195"/>
      <c r="B95" s="195"/>
      <c r="C95" s="194"/>
      <c r="G95" s="197"/>
      <c r="H95" s="197"/>
      <c r="I95" s="197"/>
      <c r="J95" s="197"/>
      <c r="K95" s="197"/>
    </row>
    <row r="96" spans="1:11">
      <c r="A96" s="195"/>
      <c r="B96" s="195"/>
      <c r="C96" s="194"/>
      <c r="G96" s="197"/>
      <c r="H96" s="197"/>
      <c r="I96" s="197"/>
      <c r="J96" s="197"/>
      <c r="K96" s="197"/>
    </row>
    <row r="97" spans="1:11">
      <c r="A97" s="195"/>
      <c r="B97" s="195"/>
      <c r="C97" s="194"/>
      <c r="G97" s="197"/>
      <c r="H97" s="197"/>
      <c r="I97" s="197"/>
      <c r="J97" s="197"/>
      <c r="K97" s="197"/>
    </row>
    <row r="98" spans="1:11">
      <c r="A98" s="195"/>
      <c r="B98" s="195"/>
      <c r="C98" s="194"/>
      <c r="G98" s="197"/>
      <c r="H98" s="197"/>
      <c r="I98" s="197"/>
      <c r="J98" s="197"/>
      <c r="K98" s="197"/>
    </row>
    <row r="99" spans="1:11">
      <c r="A99" s="195"/>
      <c r="B99" s="195"/>
      <c r="C99" s="194"/>
      <c r="G99" s="197"/>
      <c r="H99" s="197"/>
      <c r="I99" s="197"/>
      <c r="J99" s="197"/>
      <c r="K99" s="197"/>
    </row>
    <row r="100" spans="1:11">
      <c r="A100" s="195"/>
      <c r="B100" s="195"/>
      <c r="C100" s="194"/>
      <c r="G100" s="197"/>
      <c r="H100" s="197"/>
      <c r="I100" s="197"/>
      <c r="J100" s="197"/>
      <c r="K100" s="197"/>
    </row>
    <row r="101" spans="1:11">
      <c r="A101" s="195"/>
      <c r="B101" s="195"/>
      <c r="C101" s="194"/>
      <c r="G101" s="197"/>
      <c r="H101" s="197"/>
      <c r="I101" s="197"/>
      <c r="J101" s="197"/>
      <c r="K101" s="197"/>
    </row>
    <row r="102" spans="1:11">
      <c r="A102" s="195"/>
      <c r="B102" s="195"/>
      <c r="C102" s="194"/>
      <c r="G102" s="197"/>
      <c r="H102" s="197"/>
      <c r="I102" s="197"/>
      <c r="J102" s="197"/>
      <c r="K102" s="197"/>
    </row>
    <row r="103" spans="1:11">
      <c r="A103" s="195"/>
      <c r="B103" s="195"/>
      <c r="C103" s="194"/>
      <c r="G103" s="197"/>
      <c r="H103" s="197"/>
      <c r="I103" s="197"/>
      <c r="J103" s="197"/>
      <c r="K103" s="197"/>
    </row>
    <row r="104" spans="1:11">
      <c r="A104" s="195"/>
      <c r="B104" s="195"/>
      <c r="C104" s="194"/>
      <c r="G104" s="197"/>
      <c r="H104" s="197"/>
      <c r="I104" s="197"/>
      <c r="J104" s="197"/>
      <c r="K104" s="197"/>
    </row>
    <row r="105" spans="1:11">
      <c r="A105" s="195"/>
      <c r="B105" s="195"/>
      <c r="C105" s="194"/>
      <c r="G105" s="197"/>
      <c r="H105" s="197"/>
      <c r="I105" s="197"/>
      <c r="J105" s="197"/>
      <c r="K105" s="197"/>
    </row>
    <row r="106" spans="1:11">
      <c r="A106" s="195"/>
      <c r="B106" s="195"/>
      <c r="C106" s="194"/>
      <c r="G106" s="197"/>
      <c r="H106" s="197"/>
      <c r="I106" s="197"/>
      <c r="J106" s="197"/>
      <c r="K106" s="197"/>
    </row>
    <row r="107" spans="1:11">
      <c r="A107" s="195"/>
      <c r="B107" s="195"/>
      <c r="C107" s="194"/>
      <c r="G107" s="197"/>
      <c r="H107" s="197"/>
      <c r="I107" s="197"/>
      <c r="J107" s="197"/>
      <c r="K107" s="197"/>
    </row>
    <row r="108" spans="1:11">
      <c r="A108" s="195"/>
      <c r="B108" s="195"/>
      <c r="C108" s="194"/>
      <c r="G108" s="197"/>
      <c r="H108" s="197"/>
      <c r="I108" s="197"/>
      <c r="J108" s="197"/>
      <c r="K108" s="197"/>
    </row>
    <row r="109" spans="1:11">
      <c r="A109" s="195"/>
      <c r="B109" s="195"/>
      <c r="C109" s="194"/>
      <c r="G109" s="197"/>
      <c r="H109" s="197"/>
      <c r="I109" s="197"/>
      <c r="J109" s="197"/>
      <c r="K109" s="197"/>
    </row>
    <row r="110" spans="1:11">
      <c r="A110" s="195"/>
      <c r="B110" s="195"/>
      <c r="C110" s="194"/>
      <c r="G110" s="197"/>
      <c r="H110" s="197"/>
      <c r="I110" s="197"/>
      <c r="J110" s="197"/>
      <c r="K110" s="197"/>
    </row>
    <row r="111" spans="1:11">
      <c r="A111" s="195"/>
      <c r="B111" s="195"/>
      <c r="C111" s="194"/>
      <c r="G111" s="197"/>
      <c r="H111" s="197"/>
      <c r="I111" s="197"/>
      <c r="J111" s="197"/>
      <c r="K111" s="197"/>
    </row>
    <row r="112" spans="1:11">
      <c r="A112" s="195"/>
      <c r="B112" s="195"/>
      <c r="C112" s="194"/>
      <c r="G112" s="197"/>
      <c r="H112" s="197"/>
      <c r="I112" s="197"/>
      <c r="J112" s="197"/>
      <c r="K112" s="197"/>
    </row>
    <row r="113" spans="1:11">
      <c r="A113" s="195"/>
      <c r="B113" s="195"/>
      <c r="C113" s="194"/>
      <c r="G113" s="197"/>
      <c r="H113" s="197"/>
      <c r="I113" s="197"/>
      <c r="J113" s="197"/>
      <c r="K113" s="197"/>
    </row>
    <row r="114" spans="1:11">
      <c r="A114" s="195"/>
      <c r="B114" s="195"/>
      <c r="C114" s="194"/>
      <c r="G114" s="197"/>
      <c r="H114" s="197"/>
      <c r="I114" s="197"/>
      <c r="J114" s="197"/>
      <c r="K114" s="197"/>
    </row>
    <row r="115" spans="1:11">
      <c r="A115" s="195"/>
      <c r="B115" s="195"/>
      <c r="C115" s="194"/>
      <c r="G115" s="197"/>
      <c r="H115" s="197"/>
      <c r="I115" s="197"/>
      <c r="J115" s="197"/>
      <c r="K115" s="197"/>
    </row>
    <row r="116" spans="1:11">
      <c r="A116" s="195"/>
      <c r="B116" s="195"/>
      <c r="C116" s="194"/>
      <c r="G116" s="197"/>
      <c r="H116" s="197"/>
      <c r="I116" s="197"/>
      <c r="J116" s="197"/>
      <c r="K116" s="197"/>
    </row>
    <row r="117" spans="1:11">
      <c r="A117" s="195"/>
      <c r="B117" s="195"/>
      <c r="C117" s="194"/>
      <c r="G117" s="197"/>
      <c r="H117" s="197"/>
      <c r="I117" s="197"/>
      <c r="J117" s="197"/>
      <c r="K117" s="197"/>
    </row>
    <row r="118" spans="1:11">
      <c r="A118" s="195"/>
      <c r="B118" s="195"/>
      <c r="C118" s="194"/>
      <c r="G118" s="197"/>
      <c r="H118" s="197"/>
      <c r="I118" s="197"/>
      <c r="J118" s="197"/>
      <c r="K118" s="197"/>
    </row>
    <row r="119" spans="1:11">
      <c r="A119" s="195"/>
      <c r="B119" s="195"/>
      <c r="C119" s="194"/>
      <c r="G119" s="197"/>
      <c r="H119" s="197"/>
      <c r="I119" s="197"/>
      <c r="J119" s="197"/>
      <c r="K119" s="197"/>
    </row>
    <row r="120" spans="1:11">
      <c r="A120" s="195"/>
      <c r="B120" s="195"/>
      <c r="C120" s="194"/>
      <c r="G120" s="197"/>
      <c r="H120" s="197"/>
      <c r="I120" s="197"/>
      <c r="J120" s="197"/>
      <c r="K120" s="197"/>
    </row>
    <row r="121" spans="1:11">
      <c r="A121" s="195"/>
      <c r="B121" s="195"/>
      <c r="C121" s="194"/>
      <c r="G121" s="197"/>
      <c r="H121" s="197"/>
      <c r="I121" s="197"/>
      <c r="J121" s="197"/>
      <c r="K121" s="197"/>
    </row>
    <row r="122" spans="1:11">
      <c r="A122" s="195"/>
      <c r="B122" s="195"/>
      <c r="C122" s="194"/>
      <c r="G122" s="197"/>
      <c r="H122" s="197"/>
      <c r="I122" s="197"/>
      <c r="J122" s="197"/>
      <c r="K122" s="197"/>
    </row>
    <row r="123" spans="1:11">
      <c r="A123" s="195"/>
      <c r="B123" s="195"/>
      <c r="C123" s="194"/>
      <c r="G123" s="197"/>
      <c r="H123" s="197"/>
      <c r="I123" s="197"/>
      <c r="J123" s="197"/>
      <c r="K123" s="197"/>
    </row>
    <row r="124" spans="1:11">
      <c r="A124" s="195"/>
      <c r="B124" s="195"/>
      <c r="C124" s="194"/>
      <c r="G124" s="197"/>
      <c r="H124" s="197"/>
      <c r="I124" s="197"/>
      <c r="J124" s="197"/>
      <c r="K124" s="197"/>
    </row>
    <row r="125" spans="1:11">
      <c r="A125" s="195"/>
      <c r="B125" s="195"/>
      <c r="C125" s="194"/>
      <c r="G125" s="197"/>
      <c r="H125" s="197"/>
      <c r="I125" s="197"/>
      <c r="J125" s="197"/>
      <c r="K125" s="197"/>
    </row>
    <row r="126" spans="1:11">
      <c r="A126" s="195"/>
      <c r="B126" s="195"/>
      <c r="C126" s="194"/>
      <c r="G126" s="197"/>
      <c r="H126" s="197"/>
      <c r="I126" s="197"/>
      <c r="J126" s="197"/>
      <c r="K126" s="197"/>
    </row>
    <row r="127" spans="1:11">
      <c r="A127" s="195"/>
      <c r="B127" s="195"/>
      <c r="C127" s="194"/>
      <c r="G127" s="197"/>
      <c r="H127" s="197"/>
      <c r="I127" s="197"/>
      <c r="J127" s="197"/>
      <c r="K127" s="197"/>
    </row>
    <row r="128" spans="1:11">
      <c r="A128" s="195"/>
      <c r="B128" s="195"/>
      <c r="C128" s="194"/>
      <c r="G128" s="197"/>
      <c r="H128" s="197"/>
      <c r="I128" s="197"/>
      <c r="J128" s="197"/>
      <c r="K128" s="197"/>
    </row>
    <row r="129" spans="1:11">
      <c r="A129" s="195"/>
      <c r="B129" s="195"/>
      <c r="C129" s="194"/>
      <c r="G129" s="197"/>
      <c r="H129" s="197"/>
      <c r="I129" s="197"/>
      <c r="J129" s="197"/>
      <c r="K129" s="197"/>
    </row>
    <row r="130" spans="1:11">
      <c r="A130" s="195"/>
      <c r="B130" s="195"/>
      <c r="C130" s="194"/>
      <c r="G130" s="197"/>
      <c r="H130" s="197"/>
      <c r="I130" s="197"/>
      <c r="J130" s="197"/>
      <c r="K130" s="197"/>
    </row>
    <row r="131" spans="1:11">
      <c r="A131" s="195"/>
      <c r="B131" s="195"/>
      <c r="C131" s="194"/>
      <c r="G131" s="197"/>
      <c r="H131" s="197"/>
      <c r="I131" s="197"/>
      <c r="J131" s="197"/>
      <c r="K131" s="197"/>
    </row>
    <row r="132" spans="1:11">
      <c r="A132" s="195"/>
      <c r="B132" s="195"/>
      <c r="C132" s="194"/>
      <c r="G132" s="197"/>
      <c r="H132" s="197"/>
      <c r="I132" s="197"/>
      <c r="J132" s="197"/>
      <c r="K132" s="197"/>
    </row>
    <row r="133" spans="1:11">
      <c r="A133" s="195"/>
      <c r="B133" s="195"/>
      <c r="C133" s="194"/>
      <c r="G133" s="197"/>
      <c r="H133" s="197"/>
      <c r="I133" s="197"/>
      <c r="J133" s="197"/>
      <c r="K133" s="197"/>
    </row>
    <row r="134" spans="1:11">
      <c r="A134" s="195"/>
      <c r="B134" s="195"/>
      <c r="C134" s="194"/>
      <c r="G134" s="197"/>
      <c r="H134" s="197"/>
      <c r="I134" s="197"/>
      <c r="J134" s="197"/>
      <c r="K134" s="197"/>
    </row>
    <row r="135" spans="1:11">
      <c r="A135" s="195"/>
      <c r="B135" s="195"/>
      <c r="C135" s="194"/>
      <c r="G135" s="197"/>
      <c r="H135" s="197"/>
      <c r="I135" s="197"/>
      <c r="J135" s="197"/>
      <c r="K135" s="197"/>
    </row>
    <row r="136" spans="1:11">
      <c r="A136" s="195"/>
      <c r="B136" s="195"/>
      <c r="C136" s="194"/>
      <c r="G136" s="197"/>
      <c r="H136" s="197"/>
      <c r="I136" s="197"/>
      <c r="J136" s="197"/>
      <c r="K136" s="197"/>
    </row>
    <row r="137" spans="1:11">
      <c r="A137" s="195"/>
      <c r="B137" s="195"/>
      <c r="C137" s="194"/>
      <c r="G137" s="197"/>
      <c r="H137" s="197"/>
      <c r="I137" s="197"/>
      <c r="J137" s="197"/>
      <c r="K137" s="197"/>
    </row>
    <row r="138" spans="1:11">
      <c r="A138" s="195"/>
      <c r="B138" s="195"/>
      <c r="C138" s="194"/>
      <c r="G138" s="197"/>
      <c r="H138" s="197"/>
      <c r="I138" s="197"/>
      <c r="J138" s="197"/>
      <c r="K138" s="197"/>
    </row>
    <row r="139" spans="1:11">
      <c r="A139" s="195"/>
      <c r="B139" s="195"/>
      <c r="C139" s="194"/>
      <c r="G139" s="197"/>
      <c r="H139" s="197"/>
      <c r="I139" s="197"/>
      <c r="J139" s="197"/>
      <c r="K139" s="197"/>
    </row>
    <row r="140" spans="1:11">
      <c r="A140" s="195"/>
      <c r="B140" s="195"/>
      <c r="C140" s="194"/>
      <c r="G140" s="197"/>
      <c r="H140" s="197"/>
      <c r="I140" s="197"/>
      <c r="J140" s="197"/>
      <c r="K140" s="197"/>
    </row>
    <row r="141" spans="1:11">
      <c r="A141" s="195"/>
      <c r="B141" s="195"/>
      <c r="C141" s="194"/>
      <c r="G141" s="197"/>
      <c r="H141" s="197"/>
      <c r="I141" s="197"/>
      <c r="J141" s="197"/>
      <c r="K141" s="197"/>
    </row>
    <row r="142" spans="1:11">
      <c r="A142" s="195"/>
      <c r="B142" s="195"/>
      <c r="C142" s="194"/>
      <c r="G142" s="197"/>
      <c r="H142" s="197"/>
      <c r="I142" s="197"/>
      <c r="J142" s="197"/>
      <c r="K142" s="197"/>
    </row>
    <row r="143" spans="1:11">
      <c r="A143" s="195"/>
      <c r="B143" s="195"/>
      <c r="C143" s="194"/>
      <c r="G143" s="197"/>
      <c r="H143" s="197"/>
      <c r="I143" s="197"/>
      <c r="J143" s="197"/>
      <c r="K143" s="197"/>
    </row>
    <row r="144" spans="1:11">
      <c r="A144" s="195"/>
      <c r="B144" s="195"/>
      <c r="C144" s="194"/>
      <c r="G144" s="197"/>
      <c r="H144" s="197"/>
      <c r="I144" s="197"/>
      <c r="J144" s="197"/>
      <c r="K144" s="197"/>
    </row>
    <row r="145" spans="1:11">
      <c r="A145" s="195"/>
      <c r="B145" s="195"/>
      <c r="C145" s="194"/>
      <c r="G145" s="197"/>
      <c r="H145" s="197"/>
      <c r="I145" s="197"/>
      <c r="J145" s="197"/>
      <c r="K145" s="197"/>
    </row>
    <row r="146" spans="1:11">
      <c r="A146" s="195"/>
      <c r="B146" s="195"/>
      <c r="C146" s="194"/>
      <c r="G146" s="197"/>
      <c r="H146" s="197"/>
      <c r="I146" s="197"/>
      <c r="J146" s="197"/>
      <c r="K146" s="197"/>
    </row>
    <row r="147" spans="1:11">
      <c r="A147" s="195"/>
      <c r="B147" s="195"/>
      <c r="C147" s="194"/>
      <c r="G147" s="197"/>
      <c r="H147" s="197"/>
      <c r="I147" s="197"/>
      <c r="J147" s="197"/>
      <c r="K147" s="197"/>
    </row>
    <row r="148" spans="1:11">
      <c r="A148" s="195"/>
      <c r="B148" s="195"/>
      <c r="C148" s="194"/>
      <c r="G148" s="197"/>
      <c r="H148" s="197"/>
      <c r="I148" s="197"/>
      <c r="J148" s="197"/>
      <c r="K148" s="197"/>
    </row>
    <row r="149" spans="1:11">
      <c r="A149" s="195"/>
      <c r="B149" s="195"/>
      <c r="C149" s="194"/>
      <c r="G149" s="197"/>
      <c r="H149" s="197"/>
      <c r="I149" s="197"/>
      <c r="J149" s="197"/>
      <c r="K149" s="197"/>
    </row>
    <row r="150" spans="1:11">
      <c r="A150" s="195"/>
      <c r="B150" s="195"/>
      <c r="C150" s="194"/>
      <c r="G150" s="197"/>
      <c r="H150" s="197"/>
      <c r="I150" s="197"/>
      <c r="J150" s="197"/>
      <c r="K150" s="197"/>
    </row>
    <row r="151" spans="1:11">
      <c r="A151" s="195"/>
      <c r="B151" s="195"/>
      <c r="C151" s="194"/>
      <c r="G151" s="197"/>
      <c r="H151" s="197"/>
      <c r="I151" s="197"/>
      <c r="J151" s="197"/>
      <c r="K151" s="197"/>
    </row>
    <row r="152" spans="1:11">
      <c r="A152" s="195"/>
      <c r="B152" s="195"/>
      <c r="C152" s="194"/>
      <c r="G152" s="197"/>
      <c r="H152" s="197"/>
      <c r="I152" s="197"/>
      <c r="J152" s="197"/>
      <c r="K152" s="197"/>
    </row>
    <row r="153" spans="1:11">
      <c r="A153" s="195"/>
      <c r="B153" s="195"/>
      <c r="C153" s="194"/>
      <c r="G153" s="197"/>
      <c r="H153" s="197"/>
      <c r="I153" s="197"/>
      <c r="J153" s="197"/>
      <c r="K153" s="197"/>
    </row>
    <row r="154" spans="1:11">
      <c r="A154" s="195"/>
      <c r="B154" s="195"/>
      <c r="C154" s="194"/>
      <c r="G154" s="197"/>
      <c r="H154" s="197"/>
      <c r="I154" s="197"/>
      <c r="J154" s="197"/>
      <c r="K154" s="197"/>
    </row>
    <row r="155" spans="1:11">
      <c r="A155" s="195"/>
      <c r="B155" s="195"/>
      <c r="C155" s="194"/>
      <c r="G155" s="197"/>
      <c r="H155" s="197"/>
      <c r="I155" s="197"/>
      <c r="J155" s="197"/>
      <c r="K155" s="197"/>
    </row>
    <row r="156" spans="1:11">
      <c r="A156" s="195"/>
      <c r="B156" s="195"/>
      <c r="C156" s="194"/>
      <c r="G156" s="197"/>
      <c r="H156" s="197"/>
      <c r="I156" s="197"/>
      <c r="J156" s="197"/>
      <c r="K156" s="197"/>
    </row>
    <row r="157" spans="1:11">
      <c r="A157" s="195"/>
      <c r="B157" s="195"/>
      <c r="C157" s="194"/>
      <c r="G157" s="197"/>
      <c r="H157" s="197"/>
      <c r="I157" s="197"/>
      <c r="J157" s="197"/>
      <c r="K157" s="197"/>
    </row>
    <row r="158" spans="1:11">
      <c r="A158" s="195"/>
      <c r="B158" s="195"/>
      <c r="C158" s="194"/>
      <c r="G158" s="197"/>
      <c r="H158" s="197"/>
      <c r="I158" s="197"/>
      <c r="J158" s="197"/>
      <c r="K158" s="197"/>
    </row>
    <row r="159" spans="1:11">
      <c r="A159" s="195"/>
      <c r="B159" s="195"/>
      <c r="C159" s="194"/>
      <c r="G159" s="197"/>
      <c r="H159" s="197"/>
      <c r="I159" s="197"/>
      <c r="J159" s="197"/>
      <c r="K159" s="197"/>
    </row>
    <row r="160" spans="1:11">
      <c r="A160" s="195"/>
      <c r="B160" s="195"/>
      <c r="C160" s="194"/>
      <c r="G160" s="197"/>
      <c r="H160" s="197"/>
      <c r="I160" s="197"/>
      <c r="J160" s="197"/>
      <c r="K160" s="197"/>
    </row>
    <row r="161" spans="1:11">
      <c r="A161" s="195"/>
      <c r="B161" s="195"/>
      <c r="C161" s="194"/>
      <c r="G161" s="197"/>
      <c r="H161" s="197"/>
      <c r="I161" s="197"/>
      <c r="J161" s="197"/>
      <c r="K161" s="197"/>
    </row>
    <row r="162" spans="1:11">
      <c r="A162" s="195"/>
      <c r="B162" s="195"/>
      <c r="C162" s="194"/>
      <c r="G162" s="197"/>
      <c r="H162" s="197"/>
      <c r="I162" s="197"/>
      <c r="J162" s="197"/>
      <c r="K162" s="197"/>
    </row>
    <row r="163" spans="1:11">
      <c r="A163" s="195"/>
      <c r="B163" s="195"/>
      <c r="C163" s="194"/>
      <c r="G163" s="197"/>
      <c r="H163" s="197"/>
      <c r="I163" s="197"/>
      <c r="J163" s="197"/>
      <c r="K163" s="197"/>
    </row>
    <row r="164" spans="1:11">
      <c r="A164" s="195"/>
      <c r="B164" s="195"/>
      <c r="C164" s="194"/>
      <c r="G164" s="197"/>
      <c r="H164" s="197"/>
      <c r="I164" s="197"/>
      <c r="J164" s="197"/>
      <c r="K164" s="197"/>
    </row>
    <row r="165" spans="1:11">
      <c r="A165" s="195"/>
      <c r="B165" s="195"/>
      <c r="C165" s="194"/>
      <c r="G165" s="197"/>
      <c r="H165" s="197"/>
      <c r="I165" s="197"/>
      <c r="J165" s="197"/>
      <c r="K165" s="197"/>
    </row>
    <row r="166" spans="1:11">
      <c r="A166" s="195"/>
      <c r="B166" s="195"/>
      <c r="C166" s="194"/>
      <c r="G166" s="197"/>
      <c r="H166" s="197"/>
      <c r="I166" s="197"/>
      <c r="J166" s="197"/>
      <c r="K166" s="197"/>
    </row>
    <row r="167" spans="1:11">
      <c r="A167" s="195"/>
      <c r="B167" s="195"/>
      <c r="C167" s="194"/>
      <c r="G167" s="197"/>
      <c r="H167" s="197"/>
      <c r="I167" s="197"/>
      <c r="J167" s="197"/>
      <c r="K167" s="197"/>
    </row>
    <row r="168" spans="1:11">
      <c r="A168" s="195"/>
      <c r="B168" s="195"/>
      <c r="C168" s="194"/>
      <c r="G168" s="197"/>
      <c r="H168" s="197"/>
      <c r="I168" s="197"/>
      <c r="J168" s="197"/>
      <c r="K168" s="197"/>
    </row>
    <row r="169" spans="1:11">
      <c r="A169" s="195"/>
      <c r="B169" s="195"/>
      <c r="C169" s="194"/>
      <c r="G169" s="197"/>
      <c r="H169" s="197"/>
      <c r="I169" s="197"/>
      <c r="J169" s="197"/>
      <c r="K169" s="197"/>
    </row>
    <row r="170" spans="1:11">
      <c r="A170" s="195"/>
      <c r="B170" s="195"/>
      <c r="C170" s="194"/>
      <c r="G170" s="197"/>
      <c r="H170" s="197"/>
      <c r="I170" s="197"/>
      <c r="J170" s="197"/>
      <c r="K170" s="197"/>
    </row>
    <row r="171" spans="1:11">
      <c r="A171" s="195"/>
      <c r="B171" s="195"/>
      <c r="C171" s="194"/>
      <c r="G171" s="197"/>
      <c r="H171" s="197"/>
      <c r="I171" s="197"/>
      <c r="J171" s="197"/>
      <c r="K171" s="197"/>
    </row>
    <row r="172" spans="1:11">
      <c r="A172" s="195"/>
      <c r="B172" s="195"/>
      <c r="C172" s="194"/>
      <c r="G172" s="197"/>
      <c r="H172" s="197"/>
      <c r="I172" s="197"/>
      <c r="J172" s="197"/>
      <c r="K172" s="197"/>
    </row>
    <row r="173" spans="1:11">
      <c r="A173" s="195"/>
      <c r="B173" s="195"/>
      <c r="C173" s="194"/>
      <c r="G173" s="197"/>
      <c r="H173" s="197"/>
      <c r="I173" s="197"/>
      <c r="J173" s="197"/>
      <c r="K173" s="197"/>
    </row>
    <row r="174" spans="1:11">
      <c r="A174" s="195"/>
      <c r="B174" s="195"/>
      <c r="C174" s="194"/>
      <c r="G174" s="197"/>
      <c r="H174" s="197"/>
      <c r="I174" s="197"/>
      <c r="J174" s="197"/>
      <c r="K174" s="197"/>
    </row>
    <row r="175" spans="1:11">
      <c r="A175" s="195"/>
      <c r="B175" s="195"/>
      <c r="C175" s="194"/>
      <c r="G175" s="197"/>
      <c r="H175" s="197"/>
      <c r="I175" s="197"/>
      <c r="J175" s="197"/>
      <c r="K175" s="197"/>
    </row>
    <row r="176" spans="1:11">
      <c r="A176" s="195"/>
      <c r="B176" s="195"/>
      <c r="C176" s="194"/>
      <c r="G176" s="197"/>
      <c r="H176" s="197"/>
      <c r="I176" s="197"/>
      <c r="J176" s="197"/>
      <c r="K176" s="197"/>
    </row>
    <row r="177" spans="1:11">
      <c r="A177" s="195"/>
      <c r="B177" s="195"/>
      <c r="C177" s="194"/>
      <c r="G177" s="197"/>
      <c r="H177" s="197"/>
      <c r="I177" s="197"/>
      <c r="J177" s="197"/>
      <c r="K177" s="197"/>
    </row>
    <row r="178" spans="1:11">
      <c r="A178" s="195"/>
      <c r="B178" s="195"/>
      <c r="C178" s="194"/>
      <c r="G178" s="197"/>
      <c r="H178" s="197"/>
      <c r="I178" s="197"/>
      <c r="J178" s="197"/>
      <c r="K178" s="197"/>
    </row>
    <row r="179" spans="1:11">
      <c r="A179" s="195"/>
      <c r="B179" s="195"/>
      <c r="C179" s="194"/>
      <c r="G179" s="197"/>
      <c r="H179" s="197"/>
      <c r="I179" s="197"/>
      <c r="J179" s="197"/>
      <c r="K179" s="197"/>
    </row>
    <row r="180" spans="1:11">
      <c r="A180" s="195"/>
      <c r="B180" s="195"/>
      <c r="C180" s="194"/>
      <c r="G180" s="197"/>
      <c r="H180" s="197"/>
      <c r="I180" s="197"/>
      <c r="J180" s="197"/>
      <c r="K180" s="197"/>
    </row>
    <row r="181" spans="1:11">
      <c r="A181" s="195"/>
      <c r="B181" s="195"/>
      <c r="C181" s="194"/>
      <c r="G181" s="197"/>
      <c r="H181" s="197"/>
      <c r="I181" s="197"/>
      <c r="J181" s="197"/>
      <c r="K181" s="197"/>
    </row>
    <row r="182" spans="1:11">
      <c r="A182" s="195"/>
      <c r="B182" s="195"/>
      <c r="C182" s="194"/>
      <c r="G182" s="197"/>
      <c r="H182" s="197"/>
      <c r="I182" s="197"/>
      <c r="J182" s="197"/>
      <c r="K182" s="197"/>
    </row>
    <row r="183" spans="1:11">
      <c r="A183" s="195"/>
      <c r="B183" s="195"/>
      <c r="C183" s="194"/>
      <c r="G183" s="197"/>
      <c r="H183" s="197"/>
      <c r="I183" s="197"/>
      <c r="J183" s="197"/>
      <c r="K183" s="197"/>
    </row>
    <row r="184" spans="1:11">
      <c r="A184" s="195"/>
      <c r="B184" s="195"/>
      <c r="C184" s="194"/>
      <c r="G184" s="197"/>
      <c r="H184" s="197"/>
      <c r="I184" s="197"/>
      <c r="J184" s="197"/>
      <c r="K184" s="197"/>
    </row>
    <row r="185" spans="1:11">
      <c r="A185" s="195"/>
      <c r="B185" s="195"/>
      <c r="C185" s="194"/>
      <c r="G185" s="197"/>
      <c r="H185" s="197"/>
      <c r="I185" s="197"/>
      <c r="J185" s="197"/>
      <c r="K185" s="197"/>
    </row>
    <row r="186" spans="1:11">
      <c r="A186" s="195"/>
      <c r="B186" s="195"/>
      <c r="C186" s="194"/>
      <c r="G186" s="197"/>
      <c r="H186" s="197"/>
      <c r="I186" s="197"/>
      <c r="J186" s="197"/>
      <c r="K186" s="197"/>
    </row>
    <row r="187" spans="1:11">
      <c r="A187" s="195"/>
      <c r="B187" s="195"/>
      <c r="C187" s="194"/>
      <c r="G187" s="197"/>
      <c r="H187" s="197"/>
      <c r="I187" s="197"/>
      <c r="J187" s="197"/>
      <c r="K187" s="197"/>
    </row>
    <row r="188" spans="1:11">
      <c r="A188" s="195"/>
      <c r="B188" s="195"/>
      <c r="C188" s="194"/>
      <c r="G188" s="197"/>
      <c r="H188" s="197"/>
      <c r="I188" s="197"/>
      <c r="J188" s="197"/>
      <c r="K188" s="197"/>
    </row>
    <row r="189" spans="1:11">
      <c r="A189" s="195"/>
      <c r="B189" s="195"/>
      <c r="C189" s="194"/>
      <c r="G189" s="197"/>
      <c r="H189" s="197"/>
      <c r="I189" s="197"/>
      <c r="J189" s="197"/>
      <c r="K189" s="197"/>
    </row>
    <row r="190" spans="1:11">
      <c r="A190" s="195"/>
      <c r="B190" s="195"/>
      <c r="C190" s="194"/>
      <c r="G190" s="197"/>
      <c r="H190" s="197"/>
      <c r="I190" s="197"/>
      <c r="J190" s="197"/>
      <c r="K190" s="197"/>
    </row>
    <row r="191" spans="1:11">
      <c r="A191" s="195"/>
      <c r="B191" s="195"/>
      <c r="C191" s="194"/>
      <c r="G191" s="197"/>
      <c r="H191" s="197"/>
      <c r="I191" s="197"/>
      <c r="J191" s="197"/>
      <c r="K191" s="197"/>
    </row>
    <row r="192" spans="1:11">
      <c r="A192" s="195"/>
      <c r="B192" s="195"/>
      <c r="C192" s="194"/>
      <c r="G192" s="197"/>
      <c r="H192" s="197"/>
      <c r="I192" s="197"/>
      <c r="J192" s="197"/>
      <c r="K192" s="197"/>
    </row>
    <row r="193" spans="1:11">
      <c r="A193" s="195"/>
      <c r="B193" s="195"/>
      <c r="C193" s="194"/>
      <c r="G193" s="197"/>
      <c r="H193" s="197"/>
      <c r="I193" s="197"/>
      <c r="J193" s="197"/>
      <c r="K193" s="197"/>
    </row>
    <row r="194" spans="1:11">
      <c r="A194" s="195"/>
      <c r="B194" s="195"/>
      <c r="C194" s="194"/>
      <c r="G194" s="197"/>
      <c r="H194" s="197"/>
      <c r="I194" s="197"/>
      <c r="J194" s="197"/>
      <c r="K194" s="197"/>
    </row>
    <row r="195" spans="1:11">
      <c r="A195" s="195"/>
      <c r="B195" s="195"/>
      <c r="C195" s="194"/>
      <c r="G195" s="197"/>
      <c r="H195" s="197"/>
      <c r="I195" s="197"/>
      <c r="J195" s="197"/>
      <c r="K195" s="197"/>
    </row>
    <row r="196" spans="1:11">
      <c r="A196" s="195"/>
      <c r="B196" s="195"/>
      <c r="C196" s="194"/>
      <c r="G196" s="197"/>
      <c r="H196" s="197"/>
      <c r="I196" s="197"/>
      <c r="J196" s="197"/>
      <c r="K196" s="197"/>
    </row>
    <row r="197" spans="1:11">
      <c r="A197" s="195"/>
      <c r="B197" s="195"/>
      <c r="C197" s="194"/>
      <c r="G197" s="197"/>
      <c r="H197" s="197"/>
      <c r="I197" s="197"/>
      <c r="J197" s="197"/>
      <c r="K197" s="197"/>
    </row>
    <row r="198" spans="1:11">
      <c r="A198" s="195"/>
      <c r="B198" s="195"/>
      <c r="C198" s="194"/>
      <c r="G198" s="197"/>
      <c r="H198" s="197"/>
      <c r="I198" s="197"/>
      <c r="J198" s="197"/>
      <c r="K198" s="197"/>
    </row>
    <row r="199" spans="1:11">
      <c r="A199" s="195"/>
      <c r="B199" s="195"/>
      <c r="C199" s="194"/>
      <c r="G199" s="197"/>
      <c r="H199" s="197"/>
      <c r="I199" s="197"/>
      <c r="J199" s="197"/>
      <c r="K199" s="197"/>
    </row>
    <row r="200" spans="1:11">
      <c r="A200" s="195"/>
      <c r="B200" s="195"/>
      <c r="C200" s="194"/>
      <c r="G200" s="197"/>
      <c r="H200" s="197"/>
      <c r="I200" s="197"/>
      <c r="J200" s="197"/>
      <c r="K200" s="197"/>
    </row>
    <row r="201" spans="1:11">
      <c r="A201" s="195"/>
      <c r="B201" s="195"/>
      <c r="C201" s="194"/>
      <c r="G201" s="197"/>
      <c r="H201" s="197"/>
      <c r="I201" s="197"/>
      <c r="J201" s="197"/>
      <c r="K201" s="197"/>
    </row>
    <row r="202" spans="1:11">
      <c r="A202" s="195"/>
      <c r="B202" s="195"/>
      <c r="C202" s="194"/>
      <c r="G202" s="197"/>
      <c r="H202" s="197"/>
      <c r="I202" s="197"/>
      <c r="J202" s="197"/>
      <c r="K202" s="197"/>
    </row>
    <row r="203" spans="1:11">
      <c r="A203" s="195"/>
      <c r="B203" s="195"/>
      <c r="C203" s="194"/>
      <c r="G203" s="197"/>
      <c r="H203" s="197"/>
      <c r="I203" s="197"/>
      <c r="J203" s="197"/>
      <c r="K203" s="197"/>
    </row>
    <row r="204" spans="1:11">
      <c r="A204" s="195"/>
      <c r="B204" s="195"/>
      <c r="C204" s="194"/>
      <c r="G204" s="197"/>
      <c r="H204" s="197"/>
      <c r="I204" s="197"/>
      <c r="J204" s="197"/>
      <c r="K204" s="197"/>
    </row>
    <row r="205" spans="1:11">
      <c r="A205" s="195"/>
      <c r="B205" s="195"/>
      <c r="C205" s="194"/>
      <c r="G205" s="197"/>
      <c r="H205" s="197"/>
      <c r="I205" s="197"/>
      <c r="J205" s="197"/>
      <c r="K205" s="197"/>
    </row>
    <row r="206" spans="1:11">
      <c r="A206" s="195"/>
      <c r="B206" s="195"/>
      <c r="C206" s="194"/>
      <c r="G206" s="197"/>
      <c r="H206" s="197"/>
      <c r="I206" s="197"/>
      <c r="J206" s="197"/>
      <c r="K206" s="197"/>
    </row>
    <row r="207" spans="1:11">
      <c r="A207" s="195"/>
      <c r="B207" s="195"/>
      <c r="C207" s="194"/>
      <c r="G207" s="197"/>
      <c r="H207" s="197"/>
      <c r="I207" s="197"/>
      <c r="J207" s="197"/>
      <c r="K207" s="197"/>
    </row>
    <row r="208" spans="1:11">
      <c r="A208" s="195"/>
      <c r="B208" s="195"/>
      <c r="C208" s="194"/>
      <c r="G208" s="197"/>
      <c r="H208" s="197"/>
      <c r="I208" s="197"/>
      <c r="J208" s="197"/>
      <c r="K208" s="197"/>
    </row>
    <row r="209" spans="1:11">
      <c r="A209" s="195"/>
      <c r="B209" s="195"/>
      <c r="C209" s="194"/>
      <c r="G209" s="197"/>
      <c r="H209" s="197"/>
      <c r="I209" s="197"/>
      <c r="J209" s="197"/>
      <c r="K209" s="197"/>
    </row>
    <row r="210" spans="1:11">
      <c r="A210" s="195"/>
      <c r="B210" s="195"/>
      <c r="C210" s="194"/>
      <c r="G210" s="197"/>
      <c r="H210" s="197"/>
      <c r="I210" s="197"/>
      <c r="J210" s="197"/>
      <c r="K210" s="197"/>
    </row>
    <row r="211" spans="1:11">
      <c r="A211" s="195"/>
      <c r="B211" s="195"/>
      <c r="C211" s="194"/>
      <c r="G211" s="197"/>
      <c r="H211" s="197"/>
      <c r="I211" s="197"/>
      <c r="J211" s="197"/>
      <c r="K211" s="197"/>
    </row>
    <row r="212" spans="1:11">
      <c r="A212" s="195"/>
      <c r="B212" s="195"/>
      <c r="C212" s="194"/>
      <c r="G212" s="197"/>
      <c r="H212" s="197"/>
      <c r="I212" s="197"/>
      <c r="J212" s="197"/>
      <c r="K212" s="197"/>
    </row>
    <row r="213" spans="1:11">
      <c r="A213" s="195"/>
      <c r="B213" s="195"/>
      <c r="C213" s="194"/>
      <c r="G213" s="197"/>
      <c r="H213" s="197"/>
      <c r="I213" s="197"/>
      <c r="J213" s="197"/>
      <c r="K213" s="197"/>
    </row>
    <row r="214" spans="1:11">
      <c r="A214" s="195"/>
      <c r="B214" s="195"/>
      <c r="C214" s="194"/>
      <c r="G214" s="197"/>
      <c r="H214" s="197"/>
      <c r="I214" s="197"/>
      <c r="J214" s="197"/>
      <c r="K214" s="197"/>
    </row>
    <row r="215" spans="1:11">
      <c r="A215" s="195"/>
      <c r="B215" s="195"/>
      <c r="C215" s="194"/>
      <c r="G215" s="197"/>
      <c r="H215" s="197"/>
      <c r="I215" s="197"/>
      <c r="J215" s="197"/>
      <c r="K215" s="197"/>
    </row>
    <row r="216" spans="1:11">
      <c r="A216" s="195"/>
      <c r="B216" s="195"/>
      <c r="C216" s="194"/>
      <c r="G216" s="197"/>
      <c r="H216" s="197"/>
      <c r="I216" s="197"/>
      <c r="J216" s="197"/>
      <c r="K216" s="197"/>
    </row>
    <row r="217" spans="1:11">
      <c r="A217" s="195"/>
      <c r="B217" s="195"/>
      <c r="C217" s="194"/>
      <c r="G217" s="197"/>
      <c r="H217" s="197"/>
      <c r="I217" s="197"/>
      <c r="J217" s="197"/>
      <c r="K217" s="197"/>
    </row>
    <row r="218" spans="1:11">
      <c r="A218" s="195"/>
      <c r="B218" s="195"/>
      <c r="C218" s="194"/>
      <c r="G218" s="197"/>
      <c r="H218" s="197"/>
      <c r="I218" s="197"/>
      <c r="J218" s="197"/>
      <c r="K218" s="197"/>
    </row>
    <row r="219" spans="1:11">
      <c r="A219" s="195"/>
      <c r="B219" s="195"/>
      <c r="C219" s="194"/>
      <c r="G219" s="197"/>
      <c r="H219" s="197"/>
      <c r="I219" s="197"/>
      <c r="J219" s="197"/>
      <c r="K219" s="197"/>
    </row>
    <row r="220" spans="1:11">
      <c r="A220" s="195"/>
      <c r="B220" s="195"/>
      <c r="C220" s="194"/>
      <c r="G220" s="197"/>
      <c r="H220" s="197"/>
      <c r="I220" s="197"/>
      <c r="J220" s="197"/>
      <c r="K220" s="197"/>
    </row>
    <row r="221" spans="1:11">
      <c r="A221" s="195"/>
      <c r="B221" s="195"/>
      <c r="C221" s="194"/>
      <c r="G221" s="197"/>
      <c r="H221" s="197"/>
      <c r="I221" s="197"/>
      <c r="J221" s="197"/>
      <c r="K221" s="197"/>
    </row>
    <row r="222" spans="1:11">
      <c r="A222" s="195"/>
      <c r="B222" s="195"/>
      <c r="C222" s="194"/>
      <c r="G222" s="197"/>
      <c r="H222" s="197"/>
      <c r="I222" s="197"/>
      <c r="J222" s="197"/>
      <c r="K222" s="197"/>
    </row>
    <row r="223" spans="1:11">
      <c r="A223" s="195"/>
      <c r="B223" s="195"/>
      <c r="C223" s="194"/>
      <c r="G223" s="197"/>
      <c r="H223" s="197"/>
      <c r="I223" s="197"/>
      <c r="J223" s="197"/>
      <c r="K223" s="197"/>
    </row>
    <row r="224" spans="1:11">
      <c r="A224" s="195"/>
      <c r="B224" s="195"/>
      <c r="C224" s="194"/>
      <c r="G224" s="197"/>
      <c r="H224" s="197"/>
      <c r="I224" s="197"/>
      <c r="J224" s="197"/>
      <c r="K224" s="197"/>
    </row>
    <row r="225" spans="1:11">
      <c r="A225" s="195"/>
      <c r="B225" s="195"/>
      <c r="C225" s="194"/>
      <c r="G225" s="197"/>
      <c r="H225" s="197"/>
      <c r="I225" s="197"/>
      <c r="J225" s="197"/>
      <c r="K225" s="197"/>
    </row>
    <row r="226" spans="1:11">
      <c r="A226" s="195"/>
      <c r="B226" s="195"/>
      <c r="C226" s="194"/>
      <c r="G226" s="197"/>
      <c r="H226" s="197"/>
      <c r="I226" s="197"/>
      <c r="J226" s="197"/>
      <c r="K226" s="197"/>
    </row>
    <row r="227" spans="1:11">
      <c r="A227" s="195"/>
      <c r="B227" s="195"/>
      <c r="C227" s="194"/>
      <c r="G227" s="197"/>
      <c r="H227" s="197"/>
      <c r="I227" s="197"/>
      <c r="J227" s="197"/>
      <c r="K227" s="197"/>
    </row>
    <row r="228" spans="1:11">
      <c r="A228" s="195"/>
      <c r="B228" s="195"/>
      <c r="C228" s="194"/>
      <c r="G228" s="197"/>
      <c r="H228" s="197"/>
      <c r="I228" s="197"/>
      <c r="J228" s="197"/>
      <c r="K228" s="197"/>
    </row>
    <row r="229" spans="1:11">
      <c r="A229" s="195"/>
      <c r="B229" s="195"/>
      <c r="C229" s="194"/>
      <c r="G229" s="197"/>
      <c r="H229" s="197"/>
      <c r="I229" s="197"/>
      <c r="J229" s="197"/>
      <c r="K229" s="197"/>
    </row>
    <row r="230" spans="1:11">
      <c r="A230" s="195"/>
      <c r="B230" s="195"/>
      <c r="C230" s="194"/>
      <c r="G230" s="197"/>
      <c r="H230" s="197"/>
      <c r="I230" s="197"/>
      <c r="J230" s="197"/>
      <c r="K230" s="197"/>
    </row>
    <row r="231" spans="1:11">
      <c r="A231" s="195"/>
      <c r="B231" s="195"/>
      <c r="C231" s="194"/>
      <c r="G231" s="197"/>
      <c r="H231" s="197"/>
      <c r="I231" s="197"/>
      <c r="J231" s="197"/>
      <c r="K231" s="197"/>
    </row>
    <row r="232" spans="1:11">
      <c r="A232" s="195"/>
      <c r="B232" s="195"/>
      <c r="C232" s="194"/>
      <c r="G232" s="197"/>
      <c r="H232" s="197"/>
      <c r="I232" s="197"/>
      <c r="J232" s="197"/>
      <c r="K232" s="197"/>
    </row>
    <row r="233" spans="1:11">
      <c r="A233" s="195"/>
      <c r="B233" s="195"/>
      <c r="C233" s="194"/>
      <c r="G233" s="197"/>
      <c r="H233" s="197"/>
      <c r="I233" s="197"/>
      <c r="J233" s="197"/>
      <c r="K233" s="197"/>
    </row>
    <row r="234" spans="1:11">
      <c r="A234" s="195"/>
      <c r="B234" s="195"/>
      <c r="C234" s="194"/>
      <c r="G234" s="197"/>
      <c r="H234" s="197"/>
      <c r="I234" s="197"/>
      <c r="J234" s="197"/>
      <c r="K234" s="197"/>
    </row>
    <row r="235" spans="1:11">
      <c r="A235" s="195"/>
      <c r="B235" s="195"/>
      <c r="C235" s="194"/>
      <c r="G235" s="197"/>
      <c r="H235" s="197"/>
      <c r="I235" s="197"/>
      <c r="J235" s="197"/>
      <c r="K235" s="197"/>
    </row>
    <row r="236" spans="1:11">
      <c r="A236" s="195"/>
      <c r="B236" s="195"/>
      <c r="C236" s="194"/>
      <c r="G236" s="197"/>
      <c r="H236" s="197"/>
      <c r="I236" s="197"/>
      <c r="J236" s="197"/>
      <c r="K236" s="197"/>
    </row>
    <row r="237" spans="1:11">
      <c r="A237" s="195"/>
      <c r="B237" s="195"/>
      <c r="C237" s="194"/>
      <c r="G237" s="197"/>
      <c r="H237" s="197"/>
      <c r="I237" s="197"/>
      <c r="J237" s="197"/>
      <c r="K237" s="197"/>
    </row>
    <row r="238" spans="1:11">
      <c r="A238" s="195"/>
      <c r="B238" s="195"/>
      <c r="C238" s="194"/>
      <c r="G238" s="197"/>
      <c r="H238" s="197"/>
      <c r="I238" s="197"/>
      <c r="J238" s="197"/>
      <c r="K238" s="197"/>
    </row>
    <row r="239" spans="1:11">
      <c r="A239" s="195"/>
      <c r="B239" s="195"/>
      <c r="C239" s="194"/>
      <c r="G239" s="197"/>
      <c r="H239" s="197"/>
      <c r="I239" s="197"/>
      <c r="J239" s="197"/>
      <c r="K239" s="197"/>
    </row>
    <row r="240" spans="1:11">
      <c r="A240" s="195"/>
      <c r="B240" s="195"/>
      <c r="C240" s="194"/>
      <c r="G240" s="197"/>
      <c r="H240" s="197"/>
      <c r="I240" s="197"/>
      <c r="J240" s="197"/>
      <c r="K240" s="197"/>
    </row>
    <row r="241" spans="1:11">
      <c r="A241" s="195"/>
      <c r="B241" s="195"/>
      <c r="C241" s="194"/>
      <c r="G241" s="197"/>
      <c r="H241" s="197"/>
      <c r="I241" s="197"/>
      <c r="J241" s="197"/>
      <c r="K241" s="197"/>
    </row>
    <row r="242" spans="1:11">
      <c r="A242" s="195"/>
      <c r="B242" s="195"/>
      <c r="C242" s="194"/>
      <c r="G242" s="197"/>
      <c r="H242" s="197"/>
      <c r="I242" s="197"/>
      <c r="J242" s="197"/>
      <c r="K242" s="197"/>
    </row>
    <row r="243" spans="1:11">
      <c r="A243" s="195"/>
      <c r="B243" s="195"/>
      <c r="C243" s="194"/>
      <c r="G243" s="197"/>
      <c r="H243" s="197"/>
      <c r="I243" s="197"/>
      <c r="J243" s="197"/>
      <c r="K243" s="197"/>
    </row>
    <row r="244" spans="1:11">
      <c r="A244" s="195"/>
      <c r="B244" s="195"/>
      <c r="C244" s="194"/>
      <c r="G244" s="197"/>
      <c r="H244" s="197"/>
      <c r="I244" s="197"/>
      <c r="J244" s="197"/>
      <c r="K244" s="197"/>
    </row>
    <row r="245" spans="1:11">
      <c r="A245" s="195"/>
      <c r="B245" s="195"/>
      <c r="C245" s="194"/>
      <c r="G245" s="197"/>
      <c r="H245" s="197"/>
      <c r="I245" s="197"/>
      <c r="J245" s="197"/>
      <c r="K245" s="197"/>
    </row>
    <row r="246" spans="1:11">
      <c r="A246" s="195"/>
      <c r="B246" s="195"/>
      <c r="C246" s="194"/>
      <c r="G246" s="197"/>
      <c r="H246" s="197"/>
      <c r="I246" s="197"/>
      <c r="J246" s="197"/>
      <c r="K246" s="197"/>
    </row>
    <row r="247" spans="1:11">
      <c r="A247" s="195"/>
      <c r="B247" s="195"/>
      <c r="C247" s="194"/>
      <c r="G247" s="197"/>
      <c r="H247" s="197"/>
      <c r="I247" s="197"/>
      <c r="J247" s="197"/>
      <c r="K247" s="197"/>
    </row>
    <row r="248" spans="1:11">
      <c r="A248" s="195"/>
      <c r="B248" s="195"/>
      <c r="C248" s="194"/>
      <c r="G248" s="197"/>
      <c r="H248" s="197"/>
      <c r="I248" s="197"/>
      <c r="J248" s="197"/>
      <c r="K248" s="197"/>
    </row>
    <row r="249" spans="1:11">
      <c r="A249" s="195"/>
      <c r="B249" s="195"/>
      <c r="C249" s="194"/>
      <c r="G249" s="197"/>
      <c r="H249" s="197"/>
      <c r="I249" s="197"/>
      <c r="J249" s="197"/>
      <c r="K249" s="197"/>
    </row>
    <row r="250" spans="1:11">
      <c r="A250" s="195"/>
      <c r="B250" s="195"/>
      <c r="C250" s="194"/>
      <c r="G250" s="197"/>
      <c r="H250" s="197"/>
      <c r="I250" s="197"/>
      <c r="J250" s="197"/>
      <c r="K250" s="197"/>
    </row>
    <row r="251" spans="1:11">
      <c r="A251" s="195"/>
      <c r="B251" s="195"/>
      <c r="C251" s="194"/>
      <c r="G251" s="197"/>
      <c r="H251" s="197"/>
      <c r="I251" s="197"/>
      <c r="J251" s="197"/>
      <c r="K251" s="197"/>
    </row>
    <row r="252" spans="1:11">
      <c r="A252" s="195"/>
      <c r="B252" s="195"/>
      <c r="C252" s="194"/>
      <c r="G252" s="197"/>
      <c r="H252" s="197"/>
      <c r="I252" s="197"/>
      <c r="J252" s="197"/>
      <c r="K252" s="197"/>
    </row>
    <row r="253" spans="1:11">
      <c r="A253" s="195"/>
      <c r="B253" s="195"/>
      <c r="C253" s="194"/>
      <c r="G253" s="197"/>
      <c r="H253" s="197"/>
      <c r="I253" s="197"/>
      <c r="J253" s="197"/>
      <c r="K253" s="197"/>
    </row>
    <row r="254" spans="1:11">
      <c r="A254" s="195"/>
      <c r="B254" s="195"/>
      <c r="C254" s="194"/>
      <c r="G254" s="197"/>
      <c r="H254" s="197"/>
      <c r="I254" s="197"/>
      <c r="J254" s="197"/>
      <c r="K254" s="197"/>
    </row>
    <row r="255" spans="1:11">
      <c r="A255" s="195"/>
      <c r="B255" s="195"/>
      <c r="C255" s="194"/>
      <c r="G255" s="197"/>
      <c r="H255" s="197"/>
      <c r="I255" s="197"/>
      <c r="J255" s="197"/>
      <c r="K255" s="197"/>
    </row>
    <row r="256" spans="1:11">
      <c r="A256" s="195"/>
      <c r="B256" s="195"/>
      <c r="C256" s="194"/>
      <c r="G256" s="197"/>
      <c r="H256" s="197"/>
      <c r="I256" s="197"/>
      <c r="J256" s="197"/>
      <c r="K256" s="197"/>
    </row>
    <row r="257" spans="1:11">
      <c r="A257" s="195"/>
      <c r="B257" s="195"/>
      <c r="C257" s="194"/>
      <c r="G257" s="197"/>
      <c r="H257" s="197"/>
      <c r="I257" s="197"/>
      <c r="J257" s="197"/>
      <c r="K257" s="197"/>
    </row>
    <row r="258" spans="1:11">
      <c r="A258" s="195"/>
      <c r="B258" s="195"/>
      <c r="C258" s="194"/>
      <c r="G258" s="197"/>
      <c r="H258" s="197"/>
      <c r="I258" s="197"/>
      <c r="J258" s="197"/>
      <c r="K258" s="197"/>
    </row>
    <row r="259" spans="1:11">
      <c r="A259" s="195"/>
      <c r="B259" s="195"/>
      <c r="C259" s="194"/>
      <c r="G259" s="197"/>
      <c r="H259" s="197"/>
      <c r="I259" s="197"/>
      <c r="J259" s="197"/>
      <c r="K259" s="197"/>
    </row>
    <row r="260" spans="1:11">
      <c r="A260" s="195"/>
      <c r="B260" s="195"/>
      <c r="C260" s="194"/>
      <c r="G260" s="197"/>
      <c r="H260" s="197"/>
      <c r="I260" s="197"/>
      <c r="J260" s="197"/>
      <c r="K260" s="197"/>
    </row>
    <row r="261" spans="1:11">
      <c r="A261" s="195"/>
      <c r="B261" s="195"/>
      <c r="C261" s="194"/>
      <c r="G261" s="197"/>
      <c r="H261" s="197"/>
      <c r="I261" s="197"/>
      <c r="J261" s="197"/>
      <c r="K261" s="197"/>
    </row>
    <row r="262" spans="1:11">
      <c r="A262" s="195"/>
      <c r="B262" s="195"/>
      <c r="C262" s="194"/>
      <c r="G262" s="197"/>
      <c r="H262" s="197"/>
      <c r="I262" s="197"/>
      <c r="J262" s="197"/>
      <c r="K262" s="197"/>
    </row>
    <row r="263" spans="1:11">
      <c r="A263" s="195"/>
      <c r="B263" s="195"/>
      <c r="C263" s="194"/>
      <c r="G263" s="197"/>
      <c r="H263" s="197"/>
      <c r="I263" s="197"/>
      <c r="J263" s="197"/>
      <c r="K263" s="197"/>
    </row>
    <row r="264" spans="1:11">
      <c r="A264" s="195"/>
      <c r="B264" s="195"/>
      <c r="C264" s="194"/>
      <c r="G264" s="197"/>
      <c r="H264" s="197"/>
      <c r="I264" s="197"/>
      <c r="J264" s="197"/>
      <c r="K264" s="197"/>
    </row>
    <row r="265" spans="1:11">
      <c r="A265" s="195"/>
      <c r="B265" s="195"/>
      <c r="C265" s="194"/>
      <c r="G265" s="197"/>
      <c r="H265" s="197"/>
      <c r="I265" s="197"/>
      <c r="J265" s="197"/>
      <c r="K265" s="197"/>
    </row>
    <row r="266" spans="1:11">
      <c r="A266" s="195"/>
      <c r="B266" s="195"/>
      <c r="C266" s="194"/>
      <c r="G266" s="197"/>
      <c r="H266" s="197"/>
      <c r="I266" s="197"/>
      <c r="J266" s="197"/>
      <c r="K266" s="197"/>
    </row>
    <row r="267" spans="1:11">
      <c r="A267" s="195"/>
      <c r="B267" s="195"/>
      <c r="C267" s="194"/>
      <c r="G267" s="197"/>
      <c r="H267" s="197"/>
      <c r="I267" s="197"/>
      <c r="J267" s="197"/>
      <c r="K267" s="197"/>
    </row>
    <row r="268" spans="1:11">
      <c r="A268" s="195"/>
      <c r="B268" s="195"/>
      <c r="C268" s="194"/>
      <c r="G268" s="197"/>
      <c r="H268" s="197"/>
      <c r="I268" s="197"/>
      <c r="J268" s="197"/>
      <c r="K268" s="197"/>
    </row>
    <row r="269" spans="1:11">
      <c r="A269" s="195"/>
      <c r="B269" s="195"/>
      <c r="C269" s="194"/>
      <c r="G269" s="197"/>
      <c r="H269" s="197"/>
      <c r="I269" s="197"/>
      <c r="J269" s="197"/>
      <c r="K269" s="197"/>
    </row>
    <row r="270" spans="1:11">
      <c r="A270" s="195"/>
      <c r="B270" s="195"/>
      <c r="C270" s="194"/>
      <c r="G270" s="197"/>
      <c r="H270" s="197"/>
      <c r="I270" s="197"/>
      <c r="J270" s="197"/>
      <c r="K270" s="197"/>
    </row>
    <row r="271" spans="1:11">
      <c r="A271" s="195"/>
      <c r="B271" s="195"/>
      <c r="C271" s="194"/>
      <c r="G271" s="197"/>
      <c r="H271" s="197"/>
      <c r="I271" s="197"/>
      <c r="J271" s="197"/>
      <c r="K271" s="197"/>
    </row>
    <row r="272" spans="1:11">
      <c r="A272" s="195"/>
      <c r="B272" s="195"/>
      <c r="C272" s="194"/>
      <c r="G272" s="197"/>
      <c r="H272" s="197"/>
      <c r="I272" s="197"/>
      <c r="J272" s="197"/>
      <c r="K272" s="197"/>
    </row>
    <row r="273" spans="1:11">
      <c r="A273" s="195"/>
      <c r="B273" s="195"/>
      <c r="C273" s="194"/>
      <c r="G273" s="197"/>
      <c r="H273" s="197"/>
      <c r="I273" s="197"/>
      <c r="J273" s="197"/>
      <c r="K273" s="197"/>
    </row>
    <row r="274" spans="1:11">
      <c r="A274" s="195"/>
      <c r="B274" s="195"/>
      <c r="C274" s="194"/>
      <c r="G274" s="197"/>
      <c r="H274" s="197"/>
      <c r="I274" s="197"/>
      <c r="J274" s="197"/>
      <c r="K274" s="197"/>
    </row>
    <row r="275" spans="1:11">
      <c r="A275" s="195"/>
      <c r="B275" s="195"/>
      <c r="C275" s="194"/>
      <c r="G275" s="197"/>
      <c r="H275" s="197"/>
      <c r="I275" s="197"/>
      <c r="J275" s="197"/>
      <c r="K275" s="197"/>
    </row>
    <row r="276" spans="1:11">
      <c r="A276" s="195"/>
      <c r="B276" s="195"/>
      <c r="C276" s="194"/>
      <c r="G276" s="197"/>
      <c r="H276" s="197"/>
      <c r="I276" s="197"/>
      <c r="J276" s="197"/>
      <c r="K276" s="197"/>
    </row>
    <row r="277" spans="1:11">
      <c r="A277" s="195"/>
      <c r="B277" s="195"/>
      <c r="C277" s="194"/>
      <c r="G277" s="197"/>
      <c r="H277" s="197"/>
      <c r="I277" s="197"/>
      <c r="J277" s="197"/>
      <c r="K277" s="197"/>
    </row>
    <row r="278" spans="1:11">
      <c r="A278" s="195"/>
      <c r="B278" s="195"/>
      <c r="C278" s="194"/>
      <c r="G278" s="197"/>
      <c r="H278" s="197"/>
      <c r="I278" s="197"/>
      <c r="J278" s="197"/>
      <c r="K278" s="197"/>
    </row>
    <row r="279" spans="1:11">
      <c r="A279" s="195"/>
      <c r="B279" s="195"/>
      <c r="C279" s="194"/>
      <c r="G279" s="197"/>
      <c r="H279" s="197"/>
      <c r="I279" s="197"/>
      <c r="J279" s="197"/>
      <c r="K279" s="197"/>
    </row>
    <row r="280" spans="1:11">
      <c r="A280" s="195"/>
      <c r="B280" s="195"/>
      <c r="C280" s="194"/>
      <c r="G280" s="197"/>
      <c r="H280" s="197"/>
      <c r="I280" s="197"/>
      <c r="J280" s="197"/>
      <c r="K280" s="197"/>
    </row>
    <row r="281" spans="1:11">
      <c r="A281" s="195"/>
      <c r="B281" s="195"/>
      <c r="C281" s="194"/>
      <c r="G281" s="197"/>
      <c r="H281" s="197"/>
      <c r="I281" s="197"/>
      <c r="J281" s="197"/>
      <c r="K281" s="197"/>
    </row>
    <row r="282" spans="1:11">
      <c r="A282" s="195"/>
      <c r="B282" s="195"/>
      <c r="C282" s="194"/>
      <c r="G282" s="197"/>
      <c r="H282" s="197"/>
      <c r="I282" s="197"/>
      <c r="J282" s="197"/>
      <c r="K282" s="197"/>
    </row>
    <row r="283" spans="1:11">
      <c r="A283" s="195"/>
      <c r="B283" s="195"/>
      <c r="C283" s="194"/>
      <c r="G283" s="197"/>
      <c r="H283" s="197"/>
      <c r="I283" s="197"/>
      <c r="J283" s="197"/>
      <c r="K283" s="197"/>
    </row>
    <row r="284" spans="1:11">
      <c r="A284" s="195"/>
      <c r="B284" s="195"/>
      <c r="C284" s="194"/>
      <c r="G284" s="197"/>
      <c r="H284" s="197"/>
      <c r="I284" s="197"/>
      <c r="J284" s="197"/>
      <c r="K284" s="197"/>
    </row>
    <row r="285" spans="1:11">
      <c r="A285" s="195"/>
      <c r="B285" s="195"/>
      <c r="C285" s="194"/>
      <c r="G285" s="197"/>
      <c r="H285" s="197"/>
      <c r="I285" s="197"/>
      <c r="J285" s="197"/>
      <c r="K285" s="197"/>
    </row>
    <row r="286" spans="1:11">
      <c r="A286" s="195"/>
      <c r="B286" s="195"/>
      <c r="C286" s="194"/>
      <c r="G286" s="197"/>
      <c r="H286" s="197"/>
      <c r="I286" s="197"/>
      <c r="J286" s="197"/>
      <c r="K286" s="197"/>
    </row>
    <row r="287" spans="1:11">
      <c r="A287" s="195"/>
      <c r="B287" s="195"/>
      <c r="C287" s="194"/>
      <c r="G287" s="197"/>
      <c r="H287" s="197"/>
      <c r="I287" s="197"/>
      <c r="J287" s="197"/>
      <c r="K287" s="197"/>
    </row>
    <row r="288" spans="1:11">
      <c r="A288" s="195"/>
      <c r="B288" s="195"/>
      <c r="C288" s="194"/>
      <c r="G288" s="197"/>
      <c r="H288" s="197"/>
      <c r="I288" s="197"/>
      <c r="J288" s="197"/>
      <c r="K288" s="197"/>
    </row>
    <row r="289" spans="1:11">
      <c r="A289" s="195"/>
      <c r="B289" s="195"/>
      <c r="C289" s="194"/>
      <c r="G289" s="197"/>
      <c r="H289" s="197"/>
      <c r="I289" s="197"/>
      <c r="J289" s="197"/>
      <c r="K289" s="197"/>
    </row>
    <row r="290" spans="1:11">
      <c r="A290" s="195"/>
      <c r="B290" s="195"/>
      <c r="C290" s="194"/>
      <c r="G290" s="197"/>
      <c r="H290" s="197"/>
      <c r="I290" s="197"/>
      <c r="J290" s="197"/>
      <c r="K290" s="197"/>
    </row>
    <row r="291" spans="1:11">
      <c r="A291" s="195"/>
      <c r="B291" s="195"/>
      <c r="C291" s="194"/>
      <c r="G291" s="197"/>
      <c r="H291" s="197"/>
      <c r="I291" s="197"/>
      <c r="J291" s="197"/>
      <c r="K291" s="197"/>
    </row>
    <row r="292" spans="1:11">
      <c r="A292" s="195"/>
      <c r="B292" s="195"/>
      <c r="C292" s="194"/>
      <c r="G292" s="197"/>
      <c r="H292" s="197"/>
      <c r="I292" s="197"/>
      <c r="J292" s="197"/>
      <c r="K292" s="197"/>
    </row>
    <row r="293" spans="1:11">
      <c r="A293" s="195"/>
      <c r="B293" s="195"/>
      <c r="C293" s="194"/>
      <c r="G293" s="197"/>
      <c r="H293" s="197"/>
      <c r="I293" s="197"/>
      <c r="J293" s="197"/>
      <c r="K293" s="197"/>
    </row>
    <row r="294" spans="1:11">
      <c r="A294" s="195"/>
      <c r="B294" s="195"/>
      <c r="C294" s="194"/>
      <c r="G294" s="197"/>
      <c r="H294" s="197"/>
      <c r="I294" s="197"/>
      <c r="J294" s="197"/>
      <c r="K294" s="197"/>
    </row>
    <row r="295" spans="1:11">
      <c r="A295" s="195"/>
      <c r="B295" s="195"/>
      <c r="C295" s="194"/>
      <c r="G295" s="197"/>
      <c r="H295" s="197"/>
      <c r="I295" s="197"/>
      <c r="J295" s="197"/>
      <c r="K295" s="197"/>
    </row>
    <row r="296" spans="1:11">
      <c r="A296" s="195"/>
      <c r="B296" s="195"/>
      <c r="C296" s="194"/>
      <c r="G296" s="197"/>
      <c r="H296" s="197"/>
      <c r="I296" s="197"/>
      <c r="J296" s="197"/>
      <c r="K296" s="197"/>
    </row>
    <row r="297" spans="1:11">
      <c r="A297" s="195"/>
      <c r="B297" s="195"/>
      <c r="C297" s="194"/>
      <c r="G297" s="197"/>
      <c r="H297" s="197"/>
      <c r="I297" s="197"/>
      <c r="J297" s="197"/>
      <c r="K297" s="197"/>
    </row>
    <row r="298" spans="1:11">
      <c r="A298" s="195"/>
      <c r="B298" s="195"/>
      <c r="C298" s="194"/>
      <c r="G298" s="197"/>
      <c r="H298" s="197"/>
      <c r="I298" s="197"/>
      <c r="J298" s="197"/>
      <c r="K298" s="197"/>
    </row>
    <row r="299" spans="1:11">
      <c r="A299" s="195"/>
      <c r="B299" s="195"/>
      <c r="C299" s="194"/>
      <c r="G299" s="197"/>
      <c r="H299" s="197"/>
      <c r="I299" s="197"/>
      <c r="J299" s="197"/>
      <c r="K299" s="197"/>
    </row>
    <row r="300" spans="1:11">
      <c r="A300" s="195"/>
      <c r="B300" s="195"/>
      <c r="C300" s="194"/>
      <c r="G300" s="197"/>
      <c r="H300" s="197"/>
      <c r="I300" s="197"/>
      <c r="J300" s="197"/>
      <c r="K300" s="197"/>
    </row>
    <row r="301" spans="1:11">
      <c r="A301" s="195"/>
      <c r="B301" s="195"/>
      <c r="C301" s="194"/>
      <c r="G301" s="197"/>
      <c r="H301" s="197"/>
      <c r="I301" s="197"/>
      <c r="J301" s="197"/>
      <c r="K301" s="197"/>
    </row>
    <row r="302" spans="1:11">
      <c r="A302" s="195"/>
      <c r="B302" s="195"/>
      <c r="C302" s="194"/>
      <c r="G302" s="197"/>
      <c r="H302" s="197"/>
      <c r="I302" s="197"/>
      <c r="J302" s="197"/>
      <c r="K302" s="197"/>
    </row>
    <row r="303" spans="1:11">
      <c r="A303" s="195"/>
      <c r="B303" s="195"/>
      <c r="C303" s="194"/>
      <c r="G303" s="197"/>
      <c r="H303" s="197"/>
      <c r="I303" s="197"/>
      <c r="J303" s="197"/>
      <c r="K303" s="197"/>
    </row>
    <row r="304" spans="1:11">
      <c r="A304" s="195"/>
      <c r="B304" s="195"/>
      <c r="C304" s="194"/>
      <c r="G304" s="197"/>
      <c r="H304" s="197"/>
      <c r="I304" s="197"/>
      <c r="J304" s="197"/>
      <c r="K304" s="197"/>
    </row>
    <row r="305" spans="1:11">
      <c r="A305" s="195"/>
      <c r="B305" s="195"/>
      <c r="C305" s="194"/>
      <c r="G305" s="197"/>
      <c r="H305" s="197"/>
      <c r="I305" s="197"/>
      <c r="J305" s="197"/>
      <c r="K305" s="197"/>
    </row>
    <row r="306" spans="1:11">
      <c r="A306" s="195"/>
      <c r="B306" s="195"/>
      <c r="C306" s="194"/>
      <c r="G306" s="197"/>
      <c r="H306" s="197"/>
      <c r="I306" s="197"/>
      <c r="J306" s="197"/>
      <c r="K306" s="197"/>
    </row>
    <row r="307" spans="1:11">
      <c r="A307" s="195"/>
      <c r="B307" s="195"/>
      <c r="C307" s="194"/>
      <c r="G307" s="197"/>
      <c r="H307" s="197"/>
      <c r="I307" s="197"/>
      <c r="J307" s="197"/>
      <c r="K307" s="197"/>
    </row>
    <row r="308" spans="1:11">
      <c r="A308" s="195"/>
      <c r="B308" s="195"/>
      <c r="C308" s="194"/>
      <c r="G308" s="197"/>
      <c r="H308" s="197"/>
      <c r="I308" s="197"/>
      <c r="J308" s="197"/>
      <c r="K308" s="197"/>
    </row>
    <row r="309" spans="1:11">
      <c r="A309" s="195"/>
      <c r="B309" s="195"/>
      <c r="C309" s="194"/>
      <c r="G309" s="197"/>
      <c r="H309" s="197"/>
      <c r="I309" s="197"/>
      <c r="J309" s="197"/>
      <c r="K309" s="197"/>
    </row>
    <row r="310" spans="1:11">
      <c r="A310" s="195"/>
      <c r="B310" s="195"/>
      <c r="C310" s="194"/>
      <c r="G310" s="197"/>
      <c r="H310" s="197"/>
      <c r="I310" s="197"/>
      <c r="J310" s="197"/>
      <c r="K310" s="197"/>
    </row>
    <row r="311" spans="1:11">
      <c r="A311" s="195"/>
      <c r="B311" s="195"/>
      <c r="C311" s="194"/>
      <c r="G311" s="197"/>
      <c r="H311" s="197"/>
      <c r="I311" s="197"/>
      <c r="J311" s="197"/>
      <c r="K311" s="197"/>
    </row>
    <row r="312" spans="1:11">
      <c r="A312" s="195"/>
      <c r="B312" s="195"/>
      <c r="C312" s="194"/>
      <c r="G312" s="197"/>
      <c r="H312" s="197"/>
      <c r="I312" s="197"/>
      <c r="J312" s="197"/>
      <c r="K312" s="197"/>
    </row>
    <row r="313" spans="1:11">
      <c r="A313" s="195"/>
      <c r="B313" s="195"/>
      <c r="C313" s="194"/>
      <c r="G313" s="197"/>
      <c r="H313" s="197"/>
      <c r="I313" s="197"/>
      <c r="J313" s="197"/>
      <c r="K313" s="197"/>
    </row>
    <row r="314" spans="1:11">
      <c r="A314" s="195"/>
      <c r="B314" s="195"/>
      <c r="C314" s="194"/>
      <c r="G314" s="197"/>
      <c r="H314" s="197"/>
      <c r="I314" s="197"/>
      <c r="J314" s="197"/>
      <c r="K314" s="197"/>
    </row>
    <row r="315" spans="1:11">
      <c r="A315" s="195"/>
      <c r="B315" s="195"/>
      <c r="C315" s="194"/>
      <c r="G315" s="197"/>
      <c r="H315" s="197"/>
      <c r="I315" s="197"/>
      <c r="J315" s="197"/>
      <c r="K315" s="197"/>
    </row>
    <row r="316" spans="1:11">
      <c r="A316" s="195"/>
      <c r="B316" s="195"/>
      <c r="C316" s="194"/>
      <c r="G316" s="197"/>
      <c r="H316" s="197"/>
      <c r="I316" s="197"/>
      <c r="J316" s="197"/>
      <c r="K316" s="197"/>
    </row>
    <row r="317" spans="1:11">
      <c r="A317" s="195"/>
      <c r="B317" s="195"/>
      <c r="C317" s="194"/>
      <c r="G317" s="197"/>
      <c r="H317" s="197"/>
      <c r="I317" s="197"/>
      <c r="J317" s="197"/>
      <c r="K317" s="197"/>
    </row>
    <row r="318" spans="1:11">
      <c r="A318" s="195"/>
      <c r="B318" s="195"/>
      <c r="C318" s="194"/>
      <c r="G318" s="197"/>
      <c r="H318" s="197"/>
      <c r="I318" s="197"/>
      <c r="J318" s="197"/>
      <c r="K318" s="197"/>
    </row>
    <row r="319" spans="1:11">
      <c r="A319" s="195"/>
      <c r="B319" s="195"/>
      <c r="C319" s="194"/>
      <c r="G319" s="197"/>
      <c r="H319" s="197"/>
      <c r="I319" s="197"/>
      <c r="J319" s="197"/>
      <c r="K319" s="197"/>
    </row>
    <row r="320" spans="1:11">
      <c r="A320" s="195"/>
      <c r="B320" s="195"/>
      <c r="C320" s="194"/>
      <c r="G320" s="197"/>
      <c r="H320" s="197"/>
      <c r="I320" s="197"/>
      <c r="J320" s="197"/>
      <c r="K320" s="197"/>
    </row>
    <row r="321" spans="1:11">
      <c r="A321" s="195"/>
      <c r="B321" s="195"/>
      <c r="C321" s="194"/>
      <c r="G321" s="197"/>
      <c r="H321" s="197"/>
      <c r="I321" s="197"/>
      <c r="J321" s="197"/>
      <c r="K321" s="197"/>
    </row>
    <row r="322" spans="1:11">
      <c r="A322" s="195"/>
      <c r="B322" s="195"/>
      <c r="C322" s="194"/>
      <c r="G322" s="197"/>
      <c r="H322" s="197"/>
      <c r="I322" s="197"/>
      <c r="J322" s="197"/>
      <c r="K322" s="197"/>
    </row>
    <row r="323" spans="1:11">
      <c r="A323" s="195"/>
      <c r="B323" s="195"/>
      <c r="C323" s="194"/>
      <c r="G323" s="197"/>
      <c r="H323" s="197"/>
      <c r="I323" s="197"/>
      <c r="J323" s="197"/>
      <c r="K323" s="197"/>
    </row>
    <row r="324" spans="1:11">
      <c r="A324" s="195"/>
      <c r="B324" s="195"/>
      <c r="C324" s="194"/>
      <c r="G324" s="197"/>
      <c r="H324" s="197"/>
      <c r="I324" s="197"/>
      <c r="J324" s="197"/>
      <c r="K324" s="197"/>
    </row>
    <row r="325" spans="1:11">
      <c r="A325" s="195"/>
      <c r="B325" s="195"/>
      <c r="C325" s="194"/>
      <c r="G325" s="197"/>
      <c r="H325" s="197"/>
      <c r="I325" s="197"/>
      <c r="J325" s="197"/>
      <c r="K325" s="197"/>
    </row>
    <row r="326" spans="1:11">
      <c r="A326" s="195"/>
      <c r="B326" s="195"/>
      <c r="C326" s="194"/>
      <c r="G326" s="197"/>
      <c r="H326" s="197"/>
      <c r="I326" s="197"/>
      <c r="J326" s="197"/>
      <c r="K326" s="197"/>
    </row>
    <row r="327" spans="1:11">
      <c r="A327" s="195"/>
      <c r="B327" s="195"/>
      <c r="C327" s="194"/>
      <c r="G327" s="197"/>
      <c r="H327" s="197"/>
      <c r="I327" s="197"/>
      <c r="J327" s="197"/>
      <c r="K327" s="197"/>
    </row>
    <row r="328" spans="1:11">
      <c r="A328" s="195"/>
      <c r="B328" s="195"/>
      <c r="C328" s="194"/>
      <c r="G328" s="197"/>
      <c r="H328" s="197"/>
      <c r="I328" s="197"/>
      <c r="J328" s="197"/>
      <c r="K328" s="197"/>
    </row>
    <row r="329" spans="1:11">
      <c r="A329" s="195"/>
      <c r="B329" s="195"/>
      <c r="C329" s="194"/>
      <c r="G329" s="197"/>
      <c r="H329" s="197"/>
      <c r="I329" s="197"/>
      <c r="J329" s="197"/>
      <c r="K329" s="197"/>
    </row>
    <row r="330" spans="1:11">
      <c r="A330" s="195"/>
      <c r="B330" s="195"/>
      <c r="C330" s="194"/>
      <c r="G330" s="197"/>
      <c r="H330" s="197"/>
      <c r="I330" s="197"/>
      <c r="J330" s="197"/>
      <c r="K330" s="197"/>
    </row>
    <row r="331" spans="1:11">
      <c r="A331" s="195"/>
      <c r="B331" s="195"/>
      <c r="C331" s="194"/>
      <c r="G331" s="197"/>
      <c r="H331" s="197"/>
      <c r="I331" s="197"/>
      <c r="J331" s="197"/>
      <c r="K331" s="197"/>
    </row>
    <row r="332" spans="1:11">
      <c r="A332" s="195"/>
      <c r="B332" s="195"/>
      <c r="C332" s="194"/>
      <c r="G332" s="197"/>
      <c r="H332" s="197"/>
      <c r="I332" s="197"/>
      <c r="J332" s="197"/>
      <c r="K332" s="197"/>
    </row>
    <row r="333" spans="1:11">
      <c r="A333" s="195"/>
      <c r="B333" s="195"/>
      <c r="C333" s="194"/>
      <c r="G333" s="197"/>
      <c r="H333" s="197"/>
      <c r="I333" s="197"/>
      <c r="J333" s="197"/>
      <c r="K333" s="197"/>
    </row>
    <row r="334" spans="1:11">
      <c r="A334" s="195"/>
      <c r="B334" s="195"/>
      <c r="C334" s="194"/>
      <c r="G334" s="197"/>
      <c r="H334" s="197"/>
      <c r="I334" s="197"/>
      <c r="J334" s="197"/>
      <c r="K334" s="197"/>
    </row>
    <row r="335" spans="1:11">
      <c r="A335" s="195"/>
      <c r="B335" s="195"/>
      <c r="C335" s="194"/>
      <c r="G335" s="197"/>
      <c r="H335" s="197"/>
      <c r="I335" s="197"/>
      <c r="J335" s="197"/>
      <c r="K335" s="197"/>
    </row>
    <row r="336" spans="1:11">
      <c r="A336" s="195"/>
      <c r="B336" s="195"/>
      <c r="C336" s="194"/>
      <c r="G336" s="197"/>
      <c r="H336" s="197"/>
      <c r="I336" s="197"/>
      <c r="J336" s="197"/>
      <c r="K336" s="197"/>
    </row>
    <row r="337" spans="1:11">
      <c r="A337" s="195"/>
      <c r="B337" s="195"/>
      <c r="C337" s="194"/>
      <c r="G337" s="197"/>
      <c r="H337" s="197"/>
      <c r="I337" s="197"/>
      <c r="J337" s="197"/>
      <c r="K337" s="197"/>
    </row>
    <row r="338" spans="1:11">
      <c r="A338" s="195"/>
      <c r="B338" s="195"/>
      <c r="C338" s="194"/>
      <c r="G338" s="197"/>
      <c r="H338" s="197"/>
      <c r="I338" s="197"/>
      <c r="J338" s="197"/>
      <c r="K338" s="197"/>
    </row>
    <row r="339" spans="1:11">
      <c r="A339" s="195"/>
      <c r="B339" s="195"/>
      <c r="C339" s="194"/>
      <c r="G339" s="197"/>
      <c r="H339" s="197"/>
      <c r="I339" s="197"/>
      <c r="J339" s="197"/>
      <c r="K339" s="197"/>
    </row>
    <row r="340" spans="1:11">
      <c r="A340" s="195"/>
      <c r="B340" s="195"/>
      <c r="C340" s="194"/>
      <c r="G340" s="197"/>
      <c r="H340" s="197"/>
      <c r="I340" s="197"/>
      <c r="J340" s="197"/>
      <c r="K340" s="197"/>
    </row>
    <row r="341" spans="1:11">
      <c r="A341" s="195"/>
      <c r="B341" s="195"/>
      <c r="C341" s="194"/>
      <c r="G341" s="197"/>
      <c r="H341" s="197"/>
      <c r="I341" s="197"/>
      <c r="J341" s="197"/>
      <c r="K341" s="197"/>
    </row>
    <row r="342" spans="1:11">
      <c r="A342" s="195"/>
      <c r="B342" s="195"/>
      <c r="C342" s="194"/>
      <c r="G342" s="197"/>
      <c r="H342" s="197"/>
      <c r="I342" s="197"/>
      <c r="J342" s="197"/>
      <c r="K342" s="197"/>
    </row>
    <row r="343" spans="1:11">
      <c r="A343" s="195"/>
      <c r="B343" s="195"/>
      <c r="C343" s="194"/>
      <c r="G343" s="197"/>
      <c r="H343" s="197"/>
      <c r="I343" s="197"/>
      <c r="J343" s="197"/>
      <c r="K343" s="197"/>
    </row>
    <row r="344" spans="1:11">
      <c r="A344" s="195"/>
      <c r="B344" s="195"/>
      <c r="C344" s="194"/>
      <c r="G344" s="197"/>
      <c r="H344" s="197"/>
      <c r="I344" s="197"/>
      <c r="J344" s="197"/>
      <c r="K344" s="197"/>
    </row>
    <row r="345" spans="1:11">
      <c r="A345" s="195"/>
      <c r="B345" s="195"/>
      <c r="C345" s="194"/>
      <c r="G345" s="197"/>
      <c r="H345" s="197"/>
      <c r="I345" s="197"/>
      <c r="J345" s="197"/>
      <c r="K345" s="197"/>
    </row>
    <row r="346" spans="1:11">
      <c r="A346" s="195"/>
      <c r="B346" s="195"/>
      <c r="C346" s="194"/>
      <c r="G346" s="197"/>
      <c r="H346" s="197"/>
      <c r="I346" s="197"/>
      <c r="J346" s="197"/>
      <c r="K346" s="197"/>
    </row>
    <row r="347" spans="1:11">
      <c r="A347" s="195"/>
      <c r="B347" s="195"/>
      <c r="C347" s="194"/>
      <c r="G347" s="197"/>
      <c r="H347" s="197"/>
      <c r="I347" s="197"/>
      <c r="J347" s="197"/>
      <c r="K347" s="197"/>
    </row>
    <row r="348" spans="1:11">
      <c r="A348" s="195"/>
      <c r="B348" s="195"/>
      <c r="C348" s="194"/>
      <c r="G348" s="197"/>
      <c r="H348" s="197"/>
      <c r="I348" s="197"/>
      <c r="J348" s="197"/>
      <c r="K348" s="197"/>
    </row>
    <row r="349" spans="1:11">
      <c r="A349" s="195"/>
      <c r="B349" s="195"/>
      <c r="C349" s="194"/>
      <c r="G349" s="197"/>
      <c r="H349" s="197"/>
      <c r="I349" s="197"/>
      <c r="J349" s="197"/>
      <c r="K349" s="197"/>
    </row>
    <row r="350" spans="1:11">
      <c r="A350" s="195"/>
      <c r="B350" s="195"/>
      <c r="C350" s="194"/>
      <c r="G350" s="197"/>
      <c r="H350" s="197"/>
      <c r="I350" s="197"/>
      <c r="J350" s="197"/>
      <c r="K350" s="197"/>
    </row>
    <row r="351" spans="1:11">
      <c r="A351" s="195"/>
      <c r="B351" s="195"/>
      <c r="C351" s="194"/>
      <c r="G351" s="197"/>
      <c r="H351" s="197"/>
      <c r="I351" s="197"/>
      <c r="J351" s="197"/>
      <c r="K351" s="197"/>
    </row>
    <row r="352" spans="1:11">
      <c r="A352" s="195"/>
      <c r="B352" s="195"/>
      <c r="C352" s="194"/>
      <c r="G352" s="197"/>
      <c r="H352" s="197"/>
      <c r="I352" s="197"/>
      <c r="J352" s="197"/>
      <c r="K352" s="197"/>
    </row>
    <row r="353" spans="1:11">
      <c r="A353" s="195"/>
      <c r="B353" s="195"/>
      <c r="C353" s="194"/>
      <c r="G353" s="197"/>
      <c r="H353" s="197"/>
      <c r="I353" s="197"/>
      <c r="J353" s="197"/>
      <c r="K353" s="197"/>
    </row>
    <row r="354" spans="1:11">
      <c r="A354" s="195"/>
      <c r="B354" s="195"/>
      <c r="C354" s="194"/>
      <c r="G354" s="197"/>
      <c r="H354" s="197"/>
      <c r="I354" s="197"/>
      <c r="J354" s="197"/>
      <c r="K354" s="197"/>
    </row>
    <row r="355" spans="1:11">
      <c r="A355" s="195"/>
      <c r="B355" s="195"/>
      <c r="C355" s="194"/>
      <c r="G355" s="197"/>
      <c r="H355" s="197"/>
      <c r="I355" s="197"/>
      <c r="J355" s="197"/>
      <c r="K355" s="197"/>
    </row>
    <row r="356" spans="1:11">
      <c r="A356" s="195"/>
      <c r="B356" s="195"/>
      <c r="C356" s="194"/>
      <c r="G356" s="197"/>
      <c r="H356" s="197"/>
      <c r="I356" s="197"/>
      <c r="J356" s="197"/>
      <c r="K356" s="197"/>
    </row>
    <row r="357" spans="1:11">
      <c r="A357" s="195"/>
      <c r="B357" s="195"/>
      <c r="C357" s="194"/>
      <c r="G357" s="197"/>
      <c r="H357" s="197"/>
      <c r="I357" s="197"/>
      <c r="J357" s="197"/>
      <c r="K357" s="197"/>
    </row>
    <row r="358" spans="1:11">
      <c r="A358" s="195"/>
      <c r="B358" s="195"/>
      <c r="C358" s="194"/>
      <c r="G358" s="197"/>
      <c r="H358" s="197"/>
      <c r="I358" s="197"/>
      <c r="J358" s="197"/>
      <c r="K358" s="197"/>
    </row>
    <row r="359" spans="1:11">
      <c r="A359" s="195"/>
      <c r="B359" s="195"/>
      <c r="C359" s="194"/>
      <c r="G359" s="197"/>
      <c r="H359" s="197"/>
      <c r="I359" s="197"/>
      <c r="J359" s="197"/>
      <c r="K359" s="197"/>
    </row>
    <row r="360" spans="1:11">
      <c r="A360" s="195"/>
      <c r="B360" s="195"/>
      <c r="C360" s="194"/>
      <c r="G360" s="197"/>
      <c r="H360" s="197"/>
      <c r="I360" s="197"/>
      <c r="J360" s="197"/>
      <c r="K360" s="197"/>
    </row>
    <row r="361" spans="1:11">
      <c r="A361" s="195"/>
      <c r="B361" s="195"/>
      <c r="C361" s="194"/>
      <c r="G361" s="197"/>
      <c r="H361" s="197"/>
      <c r="I361" s="197"/>
      <c r="J361" s="197"/>
      <c r="K361" s="197"/>
    </row>
    <row r="362" spans="1:11">
      <c r="A362" s="195"/>
      <c r="B362" s="195"/>
      <c r="C362" s="194"/>
      <c r="G362" s="197"/>
      <c r="H362" s="197"/>
      <c r="I362" s="197"/>
      <c r="J362" s="197"/>
      <c r="K362" s="197"/>
    </row>
    <row r="363" spans="1:11">
      <c r="A363" s="195"/>
      <c r="B363" s="195"/>
      <c r="C363" s="194"/>
      <c r="G363" s="197"/>
      <c r="H363" s="197"/>
      <c r="I363" s="197"/>
      <c r="J363" s="197"/>
      <c r="K363" s="197"/>
    </row>
    <row r="364" spans="1:11">
      <c r="A364" s="195"/>
      <c r="B364" s="195"/>
      <c r="C364" s="194"/>
      <c r="G364" s="197"/>
      <c r="H364" s="197"/>
      <c r="I364" s="197"/>
      <c r="J364" s="197"/>
      <c r="K364" s="197"/>
    </row>
    <row r="365" spans="1:11">
      <c r="A365" s="195"/>
      <c r="B365" s="195"/>
      <c r="C365" s="194"/>
      <c r="G365" s="197"/>
      <c r="H365" s="197"/>
      <c r="I365" s="197"/>
      <c r="J365" s="197"/>
      <c r="K365" s="197"/>
    </row>
    <row r="366" spans="1:11">
      <c r="A366" s="195"/>
      <c r="B366" s="195"/>
      <c r="C366" s="194"/>
      <c r="G366" s="197"/>
      <c r="H366" s="197"/>
      <c r="I366" s="197"/>
      <c r="J366" s="197"/>
      <c r="K366" s="197"/>
    </row>
    <row r="367" spans="1:11">
      <c r="A367" s="195"/>
      <c r="B367" s="195"/>
      <c r="C367" s="194"/>
      <c r="G367" s="197"/>
      <c r="H367" s="197"/>
      <c r="I367" s="197"/>
      <c r="J367" s="197"/>
      <c r="K367" s="197"/>
    </row>
    <row r="368" spans="1:11">
      <c r="A368" s="195"/>
      <c r="B368" s="195"/>
      <c r="C368" s="194"/>
      <c r="G368" s="197"/>
      <c r="H368" s="197"/>
      <c r="I368" s="197"/>
      <c r="J368" s="197"/>
      <c r="K368" s="197"/>
    </row>
    <row r="369" spans="1:11">
      <c r="A369" s="195"/>
      <c r="B369" s="195"/>
      <c r="C369" s="194"/>
      <c r="G369" s="197"/>
      <c r="H369" s="197"/>
      <c r="I369" s="197"/>
      <c r="J369" s="197"/>
      <c r="K369" s="197"/>
    </row>
    <row r="370" spans="1:11">
      <c r="A370" s="195"/>
      <c r="B370" s="195"/>
      <c r="C370" s="194"/>
      <c r="G370" s="197"/>
      <c r="H370" s="197"/>
      <c r="I370" s="197"/>
      <c r="J370" s="197"/>
      <c r="K370" s="197"/>
    </row>
    <row r="371" spans="1:11">
      <c r="A371" s="195"/>
      <c r="B371" s="195"/>
      <c r="C371" s="194"/>
      <c r="G371" s="197"/>
      <c r="H371" s="197"/>
      <c r="I371" s="197"/>
      <c r="J371" s="197"/>
      <c r="K371" s="197"/>
    </row>
    <row r="372" spans="1:11">
      <c r="A372" s="195"/>
      <c r="B372" s="195"/>
      <c r="C372" s="194"/>
      <c r="G372" s="197"/>
      <c r="H372" s="197"/>
      <c r="I372" s="197"/>
      <c r="J372" s="197"/>
      <c r="K372" s="197"/>
    </row>
    <row r="373" spans="1:11">
      <c r="A373" s="195"/>
      <c r="B373" s="195"/>
      <c r="C373" s="194"/>
      <c r="G373" s="197"/>
      <c r="H373" s="197"/>
      <c r="I373" s="197"/>
      <c r="J373" s="197"/>
      <c r="K373" s="197"/>
    </row>
    <row r="374" spans="1:11">
      <c r="A374" s="195"/>
      <c r="B374" s="195"/>
      <c r="C374" s="194"/>
      <c r="G374" s="197"/>
      <c r="H374" s="197"/>
      <c r="I374" s="197"/>
      <c r="J374" s="197"/>
      <c r="K374" s="197"/>
    </row>
    <row r="375" spans="1:11">
      <c r="A375" s="195"/>
      <c r="B375" s="195"/>
      <c r="C375" s="194"/>
      <c r="G375" s="197"/>
      <c r="H375" s="197"/>
      <c r="I375" s="197"/>
      <c r="J375" s="197"/>
      <c r="K375" s="197"/>
    </row>
    <row r="376" spans="1:11">
      <c r="A376" s="195"/>
      <c r="B376" s="195"/>
      <c r="C376" s="194"/>
      <c r="G376" s="197"/>
      <c r="H376" s="197"/>
      <c r="I376" s="197"/>
      <c r="J376" s="197"/>
      <c r="K376" s="197"/>
    </row>
    <row r="377" spans="1:11">
      <c r="A377" s="195"/>
      <c r="B377" s="195"/>
      <c r="C377" s="194"/>
      <c r="G377" s="197"/>
      <c r="H377" s="197"/>
      <c r="I377" s="197"/>
      <c r="J377" s="197"/>
      <c r="K377" s="197"/>
    </row>
    <row r="378" spans="1:11">
      <c r="A378" s="195"/>
      <c r="B378" s="195"/>
      <c r="C378" s="194"/>
      <c r="G378" s="197"/>
      <c r="H378" s="197"/>
      <c r="I378" s="197"/>
      <c r="J378" s="197"/>
      <c r="K378" s="197"/>
    </row>
    <row r="379" spans="1:11">
      <c r="A379" s="195"/>
      <c r="B379" s="195"/>
      <c r="C379" s="194"/>
      <c r="G379" s="197"/>
      <c r="H379" s="197"/>
      <c r="I379" s="197"/>
      <c r="J379" s="197"/>
      <c r="K379" s="197"/>
    </row>
    <row r="380" spans="1:11">
      <c r="A380" s="195"/>
      <c r="B380" s="195"/>
      <c r="C380" s="194"/>
      <c r="G380" s="197"/>
      <c r="H380" s="197"/>
      <c r="I380" s="197"/>
      <c r="J380" s="197"/>
      <c r="K380" s="197"/>
    </row>
    <row r="381" spans="1:11">
      <c r="A381" s="195"/>
      <c r="B381" s="195"/>
      <c r="C381" s="194"/>
      <c r="G381" s="197"/>
      <c r="H381" s="197"/>
      <c r="I381" s="197"/>
      <c r="J381" s="197"/>
      <c r="K381" s="197"/>
    </row>
    <row r="382" spans="1:11">
      <c r="A382" s="195"/>
      <c r="B382" s="195"/>
      <c r="C382" s="194"/>
      <c r="G382" s="197"/>
      <c r="H382" s="197"/>
      <c r="I382" s="197"/>
      <c r="J382" s="197"/>
      <c r="K382" s="197"/>
    </row>
    <row r="383" spans="1:11">
      <c r="A383" s="195"/>
      <c r="B383" s="195"/>
      <c r="C383" s="194"/>
      <c r="G383" s="197"/>
      <c r="H383" s="197"/>
      <c r="I383" s="197"/>
      <c r="J383" s="197"/>
      <c r="K383" s="197"/>
    </row>
    <row r="384" spans="1:11">
      <c r="A384" s="195"/>
      <c r="B384" s="195"/>
      <c r="C384" s="194"/>
      <c r="G384" s="197"/>
      <c r="H384" s="197"/>
      <c r="I384" s="197"/>
      <c r="J384" s="197"/>
      <c r="K384" s="197"/>
    </row>
    <row r="385" spans="1:11">
      <c r="A385" s="195"/>
      <c r="B385" s="195"/>
      <c r="C385" s="194"/>
      <c r="G385" s="197"/>
      <c r="H385" s="197"/>
      <c r="I385" s="197"/>
      <c r="J385" s="197"/>
      <c r="K385" s="197"/>
    </row>
    <row r="386" spans="1:11">
      <c r="A386" s="195"/>
      <c r="B386" s="195"/>
      <c r="C386" s="194"/>
      <c r="G386" s="197"/>
      <c r="H386" s="197"/>
      <c r="I386" s="197"/>
      <c r="J386" s="197"/>
      <c r="K386" s="197"/>
    </row>
    <row r="387" spans="1:11">
      <c r="A387" s="195"/>
      <c r="B387" s="195"/>
      <c r="C387" s="194"/>
      <c r="G387" s="197"/>
      <c r="H387" s="197"/>
      <c r="I387" s="197"/>
      <c r="J387" s="197"/>
      <c r="K387" s="197"/>
    </row>
    <row r="388" spans="1:11">
      <c r="A388" s="195"/>
      <c r="B388" s="195"/>
      <c r="C388" s="194"/>
      <c r="G388" s="197"/>
      <c r="H388" s="197"/>
      <c r="I388" s="197"/>
      <c r="J388" s="197"/>
      <c r="K388" s="197"/>
    </row>
    <row r="389" spans="1:11">
      <c r="A389" s="195"/>
      <c r="B389" s="195"/>
      <c r="C389" s="194"/>
      <c r="G389" s="197"/>
      <c r="H389" s="197"/>
      <c r="I389" s="197"/>
      <c r="J389" s="197"/>
      <c r="K389" s="197"/>
    </row>
    <row r="390" spans="1:11">
      <c r="A390" s="195"/>
      <c r="B390" s="195"/>
      <c r="C390" s="194"/>
      <c r="G390" s="197"/>
      <c r="H390" s="197"/>
      <c r="I390" s="197"/>
      <c r="J390" s="197"/>
      <c r="K390" s="197"/>
    </row>
    <row r="391" spans="1:11">
      <c r="A391" s="195"/>
      <c r="B391" s="195"/>
      <c r="C391" s="194"/>
      <c r="G391" s="197"/>
      <c r="H391" s="197"/>
      <c r="I391" s="197"/>
      <c r="J391" s="197"/>
      <c r="K391" s="197"/>
    </row>
    <row r="392" spans="1:11">
      <c r="A392" s="195"/>
      <c r="B392" s="195"/>
      <c r="C392" s="194"/>
      <c r="G392" s="197"/>
      <c r="H392" s="197"/>
      <c r="I392" s="197"/>
      <c r="J392" s="197"/>
      <c r="K392" s="197"/>
    </row>
    <row r="393" spans="1:11">
      <c r="A393" s="195"/>
      <c r="B393" s="195"/>
      <c r="C393" s="194"/>
      <c r="G393" s="197"/>
      <c r="H393" s="197"/>
      <c r="I393" s="197"/>
      <c r="J393" s="197"/>
      <c r="K393" s="197"/>
    </row>
    <row r="394" spans="1:11">
      <c r="A394" s="195"/>
      <c r="B394" s="195"/>
      <c r="C394" s="194"/>
      <c r="G394" s="197"/>
      <c r="H394" s="197"/>
      <c r="I394" s="197"/>
      <c r="J394" s="197"/>
      <c r="K394" s="197"/>
    </row>
    <row r="395" spans="1:11">
      <c r="A395" s="195"/>
      <c r="B395" s="195"/>
      <c r="C395" s="194"/>
      <c r="G395" s="197"/>
      <c r="H395" s="197"/>
      <c r="I395" s="197"/>
      <c r="J395" s="197"/>
      <c r="K395" s="197"/>
    </row>
    <row r="396" spans="1:11">
      <c r="A396" s="195"/>
      <c r="B396" s="195"/>
      <c r="C396" s="194"/>
      <c r="G396" s="197"/>
      <c r="H396" s="197"/>
      <c r="I396" s="197"/>
      <c r="J396" s="197"/>
      <c r="K396" s="197"/>
    </row>
    <row r="397" spans="1:11">
      <c r="A397" s="195"/>
      <c r="B397" s="195"/>
      <c r="C397" s="194"/>
      <c r="G397" s="197"/>
      <c r="H397" s="197"/>
      <c r="I397" s="197"/>
      <c r="J397" s="197"/>
      <c r="K397" s="197"/>
    </row>
    <row r="398" spans="1:11">
      <c r="A398" s="195"/>
      <c r="B398" s="195"/>
      <c r="C398" s="194"/>
      <c r="G398" s="197"/>
      <c r="H398" s="197"/>
      <c r="I398" s="197"/>
      <c r="J398" s="197"/>
      <c r="K398" s="197"/>
    </row>
    <row r="399" spans="1:11">
      <c r="A399" s="195"/>
      <c r="B399" s="195"/>
      <c r="C399" s="194"/>
      <c r="G399" s="197"/>
      <c r="H399" s="197"/>
      <c r="I399" s="197"/>
      <c r="J399" s="197"/>
      <c r="K399" s="197"/>
    </row>
    <row r="400" spans="1:11">
      <c r="A400" s="195"/>
      <c r="B400" s="195"/>
      <c r="C400" s="194"/>
      <c r="G400" s="197"/>
      <c r="H400" s="197"/>
      <c r="I400" s="197"/>
      <c r="J400" s="197"/>
      <c r="K400" s="197"/>
    </row>
    <row r="401" spans="1:11">
      <c r="A401" s="195"/>
      <c r="B401" s="195"/>
      <c r="C401" s="194"/>
      <c r="G401" s="197"/>
      <c r="H401" s="197"/>
      <c r="I401" s="197"/>
      <c r="J401" s="197"/>
      <c r="K401" s="197"/>
    </row>
    <row r="402" spans="1:11">
      <c r="A402" s="195"/>
      <c r="B402" s="195"/>
      <c r="C402" s="194"/>
      <c r="G402" s="197"/>
      <c r="H402" s="197"/>
      <c r="I402" s="197"/>
      <c r="J402" s="197"/>
      <c r="K402" s="197"/>
    </row>
    <row r="403" spans="1:11">
      <c r="A403" s="195"/>
      <c r="B403" s="195"/>
      <c r="C403" s="194"/>
      <c r="G403" s="197"/>
      <c r="H403" s="197"/>
      <c r="I403" s="197"/>
      <c r="J403" s="197"/>
      <c r="K403" s="197"/>
    </row>
    <row r="404" spans="1:11">
      <c r="A404" s="195"/>
      <c r="B404" s="195"/>
      <c r="C404" s="194"/>
      <c r="G404" s="197"/>
      <c r="H404" s="197"/>
      <c r="I404" s="197"/>
      <c r="J404" s="197"/>
      <c r="K404" s="197"/>
    </row>
    <row r="405" spans="1:11">
      <c r="A405" s="195"/>
      <c r="B405" s="195"/>
      <c r="C405" s="194"/>
      <c r="G405" s="197"/>
      <c r="H405" s="197"/>
      <c r="I405" s="197"/>
      <c r="J405" s="197"/>
      <c r="K405" s="197"/>
    </row>
    <row r="406" spans="1:11">
      <c r="A406" s="195"/>
      <c r="B406" s="195"/>
      <c r="C406" s="194"/>
      <c r="G406" s="197"/>
      <c r="H406" s="197"/>
      <c r="I406" s="197"/>
      <c r="J406" s="197"/>
      <c r="K406" s="197"/>
    </row>
    <row r="407" spans="1:11">
      <c r="A407" s="195"/>
      <c r="B407" s="195"/>
      <c r="C407" s="194"/>
      <c r="G407" s="197"/>
      <c r="H407" s="197"/>
      <c r="I407" s="197"/>
      <c r="J407" s="197"/>
      <c r="K407" s="197"/>
    </row>
    <row r="408" spans="1:11">
      <c r="A408" s="195"/>
      <c r="B408" s="195"/>
      <c r="C408" s="194"/>
      <c r="G408" s="197"/>
      <c r="H408" s="197"/>
      <c r="I408" s="197"/>
      <c r="J408" s="197"/>
      <c r="K408" s="197"/>
    </row>
    <row r="409" spans="1:11">
      <c r="A409" s="195"/>
      <c r="B409" s="195"/>
      <c r="C409" s="194"/>
      <c r="G409" s="197"/>
      <c r="H409" s="197"/>
      <c r="I409" s="197"/>
      <c r="J409" s="197"/>
      <c r="K409" s="197"/>
    </row>
    <row r="410" spans="1:11">
      <c r="A410" s="195"/>
      <c r="B410" s="195"/>
      <c r="C410" s="194"/>
      <c r="G410" s="197"/>
      <c r="H410" s="197"/>
      <c r="I410" s="197"/>
      <c r="J410" s="197"/>
      <c r="K410" s="197"/>
    </row>
    <row r="411" spans="1:11">
      <c r="A411" s="195"/>
      <c r="B411" s="195"/>
      <c r="C411" s="194"/>
      <c r="G411" s="197"/>
      <c r="H411" s="197"/>
      <c r="I411" s="197"/>
      <c r="J411" s="197"/>
      <c r="K411" s="197"/>
    </row>
    <row r="412" spans="1:11">
      <c r="A412" s="195"/>
      <c r="B412" s="195"/>
      <c r="C412" s="194"/>
      <c r="G412" s="197"/>
      <c r="H412" s="197"/>
      <c r="I412" s="197"/>
      <c r="J412" s="197"/>
      <c r="K412" s="197"/>
    </row>
    <row r="413" spans="1:11">
      <c r="A413" s="195"/>
      <c r="B413" s="195"/>
      <c r="C413" s="194"/>
      <c r="G413" s="197"/>
      <c r="H413" s="197"/>
      <c r="I413" s="197"/>
      <c r="J413" s="197"/>
      <c r="K413" s="197"/>
    </row>
    <row r="414" spans="1:11">
      <c r="A414" s="195"/>
      <c r="B414" s="195"/>
      <c r="C414" s="194"/>
      <c r="G414" s="197"/>
      <c r="H414" s="197"/>
      <c r="I414" s="197"/>
      <c r="J414" s="197"/>
      <c r="K414" s="197"/>
    </row>
    <row r="415" spans="1:11">
      <c r="A415" s="195"/>
      <c r="B415" s="195"/>
      <c r="C415" s="194"/>
      <c r="G415" s="197"/>
      <c r="H415" s="197"/>
      <c r="I415" s="197"/>
      <c r="J415" s="197"/>
      <c r="K415" s="197"/>
    </row>
    <row r="416" spans="1:11">
      <c r="A416" s="195"/>
      <c r="B416" s="195"/>
      <c r="C416" s="194"/>
      <c r="G416" s="197"/>
      <c r="H416" s="197"/>
      <c r="I416" s="197"/>
      <c r="J416" s="197"/>
      <c r="K416" s="197"/>
    </row>
    <row r="417" spans="1:11">
      <c r="A417" s="195"/>
      <c r="B417" s="195"/>
      <c r="C417" s="194"/>
      <c r="G417" s="197"/>
      <c r="H417" s="197"/>
      <c r="I417" s="197"/>
      <c r="J417" s="197"/>
      <c r="K417" s="197"/>
    </row>
    <row r="418" spans="1:11">
      <c r="A418" s="195"/>
      <c r="B418" s="195"/>
      <c r="C418" s="194"/>
      <c r="G418" s="197"/>
      <c r="H418" s="197"/>
      <c r="I418" s="197"/>
      <c r="J418" s="197"/>
      <c r="K418" s="197"/>
    </row>
    <row r="419" spans="1:11">
      <c r="A419" s="195"/>
      <c r="B419" s="195"/>
      <c r="C419" s="194"/>
      <c r="G419" s="197"/>
      <c r="H419" s="197"/>
      <c r="I419" s="197"/>
      <c r="J419" s="197"/>
      <c r="K419" s="197"/>
    </row>
    <row r="420" spans="1:11">
      <c r="A420" s="195"/>
      <c r="B420" s="195"/>
      <c r="C420" s="194"/>
      <c r="G420" s="197"/>
      <c r="H420" s="197"/>
      <c r="I420" s="197"/>
      <c r="J420" s="197"/>
      <c r="K420" s="197"/>
    </row>
    <row r="421" spans="1:11">
      <c r="A421" s="195"/>
      <c r="B421" s="195"/>
      <c r="C421" s="194"/>
      <c r="G421" s="197"/>
      <c r="H421" s="197"/>
      <c r="I421" s="197"/>
      <c r="J421" s="197"/>
      <c r="K421" s="197"/>
    </row>
    <row r="422" spans="1:11">
      <c r="A422" s="195"/>
      <c r="B422" s="195"/>
      <c r="C422" s="194"/>
      <c r="G422" s="197"/>
      <c r="H422" s="197"/>
      <c r="I422" s="197"/>
      <c r="J422" s="197"/>
      <c r="K422" s="197"/>
    </row>
    <row r="423" spans="1:11">
      <c r="A423" s="195"/>
      <c r="B423" s="195"/>
      <c r="C423" s="194"/>
      <c r="G423" s="197"/>
      <c r="H423" s="197"/>
      <c r="I423" s="197"/>
      <c r="J423" s="197"/>
      <c r="K423" s="197"/>
    </row>
    <row r="424" spans="1:11">
      <c r="A424" s="195"/>
      <c r="B424" s="195"/>
      <c r="C424" s="194"/>
      <c r="G424" s="197"/>
      <c r="H424" s="197"/>
      <c r="I424" s="197"/>
      <c r="J424" s="197"/>
      <c r="K424" s="197"/>
    </row>
    <row r="425" spans="1:11">
      <c r="A425" s="195"/>
      <c r="B425" s="195"/>
      <c r="C425" s="194"/>
      <c r="G425" s="197"/>
      <c r="H425" s="197"/>
      <c r="I425" s="197"/>
      <c r="J425" s="197"/>
      <c r="K425" s="197"/>
    </row>
    <row r="426" spans="1:11">
      <c r="A426" s="195"/>
      <c r="B426" s="195"/>
      <c r="C426" s="194"/>
      <c r="G426" s="197"/>
      <c r="H426" s="197"/>
      <c r="I426" s="197"/>
      <c r="J426" s="197"/>
      <c r="K426" s="197"/>
    </row>
    <row r="427" spans="1:11">
      <c r="A427" s="195"/>
      <c r="B427" s="195"/>
      <c r="C427" s="194"/>
      <c r="G427" s="197"/>
      <c r="H427" s="197"/>
      <c r="I427" s="197"/>
      <c r="J427" s="197"/>
      <c r="K427" s="197"/>
    </row>
    <row r="428" spans="1:11">
      <c r="A428" s="195"/>
      <c r="B428" s="195"/>
      <c r="C428" s="194"/>
      <c r="G428" s="197"/>
      <c r="H428" s="197"/>
      <c r="I428" s="197"/>
      <c r="J428" s="197"/>
      <c r="K428" s="197"/>
    </row>
    <row r="429" spans="1:11">
      <c r="A429" s="195"/>
      <c r="B429" s="195"/>
      <c r="C429" s="194"/>
      <c r="G429" s="197"/>
      <c r="H429" s="197"/>
      <c r="I429" s="197"/>
      <c r="J429" s="197"/>
      <c r="K429" s="197"/>
    </row>
    <row r="430" spans="1:11">
      <c r="A430" s="195"/>
      <c r="B430" s="195"/>
      <c r="C430" s="194"/>
      <c r="G430" s="197"/>
      <c r="H430" s="197"/>
      <c r="I430" s="197"/>
      <c r="J430" s="197"/>
      <c r="K430" s="197"/>
    </row>
    <row r="431" spans="1:11">
      <c r="A431" s="195"/>
      <c r="B431" s="195"/>
      <c r="C431" s="194"/>
      <c r="G431" s="197"/>
      <c r="H431" s="197"/>
      <c r="I431" s="197"/>
      <c r="J431" s="197"/>
      <c r="K431" s="197"/>
    </row>
    <row r="432" spans="1:11">
      <c r="A432" s="195"/>
      <c r="B432" s="195"/>
      <c r="C432" s="194"/>
      <c r="G432" s="197"/>
      <c r="H432" s="197"/>
      <c r="I432" s="197"/>
      <c r="J432" s="197"/>
      <c r="K432" s="197"/>
    </row>
    <row r="433" spans="1:11">
      <c r="A433" s="195"/>
      <c r="B433" s="195"/>
      <c r="C433" s="194"/>
      <c r="G433" s="197"/>
      <c r="H433" s="197"/>
      <c r="I433" s="197"/>
      <c r="J433" s="197"/>
      <c r="K433" s="197"/>
    </row>
    <row r="434" spans="1:11">
      <c r="A434" s="195"/>
      <c r="B434" s="195"/>
      <c r="C434" s="194"/>
      <c r="G434" s="197"/>
      <c r="H434" s="197"/>
      <c r="I434" s="197"/>
      <c r="J434" s="197"/>
      <c r="K434" s="197"/>
    </row>
    <row r="435" spans="1:11">
      <c r="A435" s="195"/>
      <c r="B435" s="195"/>
      <c r="C435" s="194"/>
      <c r="G435" s="197"/>
      <c r="H435" s="197"/>
      <c r="I435" s="197"/>
      <c r="J435" s="197"/>
      <c r="K435" s="197"/>
    </row>
    <row r="436" spans="1:11">
      <c r="A436" s="195"/>
      <c r="B436" s="195"/>
      <c r="C436" s="194"/>
      <c r="G436" s="197"/>
      <c r="H436" s="197"/>
      <c r="I436" s="197"/>
      <c r="J436" s="197"/>
      <c r="K436" s="197"/>
    </row>
    <row r="437" spans="1:11">
      <c r="A437" s="195"/>
      <c r="B437" s="195"/>
      <c r="C437" s="194"/>
      <c r="G437" s="197"/>
      <c r="H437" s="197"/>
      <c r="I437" s="197"/>
      <c r="J437" s="197"/>
      <c r="K437" s="197"/>
    </row>
    <row r="438" spans="1:11">
      <c r="A438" s="195"/>
      <c r="B438" s="195"/>
      <c r="C438" s="194"/>
      <c r="G438" s="197"/>
      <c r="H438" s="197"/>
      <c r="I438" s="197"/>
      <c r="J438" s="197"/>
      <c r="K438" s="197"/>
    </row>
    <row r="439" spans="1:11">
      <c r="A439" s="195"/>
      <c r="B439" s="195"/>
      <c r="C439" s="194"/>
      <c r="G439" s="197"/>
      <c r="H439" s="197"/>
      <c r="I439" s="197"/>
      <c r="J439" s="197"/>
      <c r="K439" s="197"/>
    </row>
    <row r="440" spans="1:11">
      <c r="A440" s="195"/>
      <c r="B440" s="195"/>
      <c r="C440" s="194"/>
      <c r="G440" s="197"/>
      <c r="H440" s="197"/>
      <c r="I440" s="197"/>
      <c r="J440" s="197"/>
      <c r="K440" s="197"/>
    </row>
    <row r="441" spans="1:11">
      <c r="A441" s="195"/>
      <c r="B441" s="195"/>
      <c r="C441" s="194"/>
      <c r="G441" s="197"/>
      <c r="H441" s="197"/>
      <c r="I441" s="197"/>
      <c r="J441" s="197"/>
      <c r="K441" s="197"/>
    </row>
    <row r="442" spans="1:11">
      <c r="A442" s="195"/>
      <c r="B442" s="195"/>
      <c r="C442" s="194"/>
      <c r="G442" s="197"/>
      <c r="H442" s="197"/>
      <c r="I442" s="197"/>
      <c r="J442" s="197"/>
      <c r="K442" s="197"/>
    </row>
    <row r="443" spans="1:11">
      <c r="A443" s="195"/>
      <c r="B443" s="195"/>
      <c r="C443" s="194"/>
      <c r="G443" s="197"/>
      <c r="H443" s="197"/>
      <c r="I443" s="197"/>
      <c r="J443" s="197"/>
      <c r="K443" s="197"/>
    </row>
    <row r="444" spans="1:11">
      <c r="A444" s="195"/>
      <c r="B444" s="195"/>
      <c r="C444" s="194"/>
      <c r="G444" s="197"/>
      <c r="H444" s="197"/>
      <c r="I444" s="197"/>
      <c r="J444" s="197"/>
      <c r="K444" s="197"/>
    </row>
    <row r="445" spans="1:11">
      <c r="A445" s="195"/>
      <c r="B445" s="195"/>
      <c r="C445" s="194"/>
      <c r="G445" s="197"/>
      <c r="H445" s="197"/>
      <c r="I445" s="197"/>
      <c r="J445" s="197"/>
      <c r="K445" s="197"/>
    </row>
    <row r="446" spans="1:11">
      <c r="A446" s="195"/>
      <c r="B446" s="195"/>
      <c r="C446" s="194"/>
      <c r="G446" s="197"/>
      <c r="H446" s="197"/>
      <c r="I446" s="197"/>
      <c r="J446" s="197"/>
      <c r="K446" s="197"/>
    </row>
    <row r="447" spans="1:11">
      <c r="A447" s="195"/>
      <c r="B447" s="195"/>
      <c r="C447" s="194"/>
      <c r="G447" s="197"/>
      <c r="H447" s="197"/>
      <c r="I447" s="197"/>
      <c r="J447" s="197"/>
      <c r="K447" s="197"/>
    </row>
    <row r="448" spans="1:11">
      <c r="A448" s="195"/>
      <c r="B448" s="195"/>
      <c r="C448" s="194"/>
      <c r="G448" s="197"/>
      <c r="H448" s="197"/>
      <c r="I448" s="197"/>
      <c r="J448" s="197"/>
      <c r="K448" s="197"/>
    </row>
    <row r="449" spans="1:11">
      <c r="A449" s="195"/>
      <c r="B449" s="195"/>
      <c r="C449" s="194"/>
      <c r="G449" s="197"/>
      <c r="H449" s="197"/>
      <c r="I449" s="197"/>
      <c r="J449" s="197"/>
      <c r="K449" s="197"/>
    </row>
    <row r="450" spans="1:11">
      <c r="A450" s="195"/>
      <c r="B450" s="195"/>
      <c r="C450" s="194"/>
      <c r="G450" s="197"/>
      <c r="H450" s="197"/>
      <c r="I450" s="197"/>
      <c r="J450" s="197"/>
      <c r="K450" s="197"/>
    </row>
    <row r="451" spans="1:11">
      <c r="A451" s="195"/>
      <c r="B451" s="195"/>
      <c r="C451" s="194"/>
      <c r="G451" s="197"/>
      <c r="H451" s="197"/>
      <c r="I451" s="197"/>
      <c r="J451" s="197"/>
      <c r="K451" s="197"/>
    </row>
    <row r="452" spans="1:11">
      <c r="A452" s="195"/>
      <c r="B452" s="195"/>
      <c r="C452" s="194"/>
      <c r="G452" s="197"/>
      <c r="H452" s="197"/>
      <c r="I452" s="197"/>
      <c r="J452" s="197"/>
      <c r="K452" s="197"/>
    </row>
    <row r="453" spans="1:11">
      <c r="A453" s="195"/>
      <c r="B453" s="195"/>
      <c r="C453" s="194"/>
      <c r="G453" s="197"/>
      <c r="H453" s="197"/>
      <c r="I453" s="197"/>
      <c r="J453" s="197"/>
      <c r="K453" s="197"/>
    </row>
    <row r="454" spans="1:11">
      <c r="A454" s="195"/>
      <c r="B454" s="195"/>
      <c r="C454" s="194"/>
      <c r="G454" s="197"/>
      <c r="H454" s="197"/>
      <c r="I454" s="197"/>
      <c r="J454" s="197"/>
      <c r="K454" s="197"/>
    </row>
    <row r="455" spans="1:11">
      <c r="A455" s="195"/>
      <c r="B455" s="195"/>
      <c r="C455" s="194"/>
      <c r="G455" s="197"/>
      <c r="H455" s="197"/>
      <c r="I455" s="197"/>
      <c r="J455" s="197"/>
      <c r="K455" s="197"/>
    </row>
    <row r="456" spans="1:11">
      <c r="A456" s="195"/>
      <c r="B456" s="195"/>
      <c r="C456" s="194"/>
      <c r="G456" s="197"/>
      <c r="H456" s="197"/>
      <c r="I456" s="197"/>
      <c r="J456" s="197"/>
      <c r="K456" s="197"/>
    </row>
    <row r="457" spans="1:11">
      <c r="A457" s="195"/>
      <c r="B457" s="195"/>
      <c r="C457" s="194"/>
      <c r="G457" s="197"/>
      <c r="H457" s="197"/>
      <c r="I457" s="197"/>
      <c r="J457" s="197"/>
      <c r="K457" s="197"/>
    </row>
    <row r="458" spans="1:11">
      <c r="A458" s="195"/>
      <c r="B458" s="195"/>
      <c r="C458" s="194"/>
      <c r="G458" s="197"/>
      <c r="H458" s="197"/>
      <c r="I458" s="197"/>
      <c r="J458" s="197"/>
      <c r="K458" s="197"/>
    </row>
    <row r="459" spans="1:11">
      <c r="A459" s="195"/>
      <c r="B459" s="195"/>
      <c r="C459" s="194"/>
      <c r="G459" s="197"/>
      <c r="H459" s="197"/>
      <c r="I459" s="197"/>
      <c r="J459" s="197"/>
      <c r="K459" s="197"/>
    </row>
    <row r="460" spans="1:11">
      <c r="A460" s="195"/>
      <c r="B460" s="195"/>
      <c r="C460" s="194"/>
      <c r="G460" s="197"/>
      <c r="H460" s="197"/>
      <c r="I460" s="197"/>
      <c r="J460" s="197"/>
      <c r="K460" s="197"/>
    </row>
    <row r="461" spans="1:11">
      <c r="A461" s="195"/>
      <c r="B461" s="195"/>
      <c r="C461" s="194"/>
      <c r="G461" s="197"/>
      <c r="H461" s="197"/>
      <c r="I461" s="197"/>
      <c r="J461" s="197"/>
      <c r="K461" s="197"/>
    </row>
    <row r="462" spans="1:11">
      <c r="A462" s="195"/>
      <c r="B462" s="195"/>
      <c r="C462" s="194"/>
      <c r="G462" s="197"/>
      <c r="H462" s="197"/>
      <c r="I462" s="197"/>
      <c r="J462" s="197"/>
      <c r="K462" s="197"/>
    </row>
    <row r="463" spans="1:11">
      <c r="A463" s="195"/>
      <c r="B463" s="195"/>
      <c r="C463" s="194"/>
      <c r="G463" s="197"/>
      <c r="H463" s="197"/>
      <c r="I463" s="197"/>
      <c r="J463" s="197"/>
      <c r="K463" s="197"/>
    </row>
    <row r="464" spans="1:11">
      <c r="A464" s="195"/>
      <c r="B464" s="195"/>
      <c r="C464" s="194"/>
      <c r="G464" s="197"/>
      <c r="H464" s="197"/>
      <c r="I464" s="197"/>
      <c r="J464" s="197"/>
      <c r="K464" s="197"/>
    </row>
    <row r="465" spans="1:11">
      <c r="A465" s="195"/>
      <c r="B465" s="195"/>
      <c r="C465" s="194"/>
      <c r="G465" s="197"/>
      <c r="H465" s="197"/>
      <c r="I465" s="197"/>
      <c r="J465" s="197"/>
      <c r="K465" s="197"/>
    </row>
    <row r="466" spans="1:11">
      <c r="A466" s="195"/>
      <c r="B466" s="195"/>
      <c r="C466" s="194"/>
      <c r="G466" s="197"/>
      <c r="H466" s="197"/>
      <c r="I466" s="197"/>
      <c r="J466" s="197"/>
      <c r="K466" s="197"/>
    </row>
    <row r="467" spans="1:11">
      <c r="A467" s="195"/>
      <c r="B467" s="195"/>
      <c r="C467" s="194"/>
      <c r="G467" s="197"/>
      <c r="H467" s="197"/>
      <c r="I467" s="197"/>
      <c r="J467" s="197"/>
      <c r="K467" s="197"/>
    </row>
    <row r="468" spans="1:11">
      <c r="A468" s="195"/>
      <c r="B468" s="195"/>
      <c r="C468" s="194"/>
      <c r="G468" s="197"/>
      <c r="H468" s="197"/>
      <c r="I468" s="197"/>
      <c r="J468" s="197"/>
      <c r="K468" s="197"/>
    </row>
    <row r="469" spans="1:11">
      <c r="A469" s="195"/>
      <c r="B469" s="195"/>
      <c r="C469" s="194"/>
      <c r="G469" s="197"/>
      <c r="H469" s="197"/>
      <c r="I469" s="197"/>
      <c r="J469" s="197"/>
      <c r="K469" s="197"/>
    </row>
    <row r="470" spans="1:11">
      <c r="A470" s="195"/>
      <c r="B470" s="195"/>
      <c r="C470" s="194"/>
      <c r="G470" s="197"/>
      <c r="H470" s="197"/>
      <c r="I470" s="197"/>
      <c r="J470" s="197"/>
      <c r="K470" s="197"/>
    </row>
    <row r="471" spans="1:11">
      <c r="A471" s="195"/>
      <c r="B471" s="195"/>
      <c r="C471" s="194"/>
      <c r="G471" s="197"/>
      <c r="H471" s="197"/>
      <c r="I471" s="197"/>
      <c r="J471" s="197"/>
      <c r="K471" s="197"/>
    </row>
    <row r="472" spans="1:11">
      <c r="A472" s="195"/>
      <c r="B472" s="195"/>
      <c r="C472" s="194"/>
      <c r="G472" s="197"/>
      <c r="H472" s="197"/>
      <c r="I472" s="197"/>
      <c r="J472" s="197"/>
      <c r="K472" s="197"/>
    </row>
    <row r="473" spans="1:11">
      <c r="A473" s="195"/>
      <c r="B473" s="195"/>
      <c r="C473" s="194"/>
      <c r="G473" s="197"/>
      <c r="H473" s="197"/>
      <c r="I473" s="197"/>
      <c r="J473" s="197"/>
      <c r="K473" s="197"/>
    </row>
    <row r="474" spans="1:11">
      <c r="A474" s="195"/>
      <c r="B474" s="195"/>
      <c r="C474" s="194"/>
      <c r="G474" s="197"/>
      <c r="H474" s="197"/>
      <c r="I474" s="197"/>
      <c r="J474" s="197"/>
      <c r="K474" s="197"/>
    </row>
    <row r="475" spans="1:11">
      <c r="A475" s="195"/>
      <c r="B475" s="195"/>
      <c r="C475" s="194"/>
      <c r="G475" s="197"/>
      <c r="H475" s="197"/>
      <c r="I475" s="197"/>
      <c r="J475" s="197"/>
      <c r="K475" s="197"/>
    </row>
    <row r="476" spans="1:11">
      <c r="A476" s="195"/>
      <c r="B476" s="195"/>
      <c r="C476" s="194"/>
      <c r="G476" s="197"/>
      <c r="H476" s="197"/>
      <c r="I476" s="197"/>
      <c r="J476" s="197"/>
      <c r="K476" s="197"/>
    </row>
    <row r="477" spans="1:11">
      <c r="A477" s="195"/>
      <c r="B477" s="195"/>
      <c r="C477" s="194"/>
      <c r="G477" s="197"/>
      <c r="H477" s="197"/>
      <c r="I477" s="197"/>
      <c r="J477" s="197"/>
      <c r="K477" s="197"/>
    </row>
    <row r="478" spans="1:11">
      <c r="A478" s="195"/>
      <c r="B478" s="195"/>
      <c r="C478" s="194"/>
      <c r="G478" s="197"/>
      <c r="H478" s="197"/>
      <c r="I478" s="197"/>
      <c r="J478" s="197"/>
      <c r="K478" s="197"/>
    </row>
    <row r="479" spans="1:11">
      <c r="A479" s="195"/>
      <c r="B479" s="195"/>
      <c r="C479" s="194"/>
      <c r="G479" s="197"/>
      <c r="H479" s="197"/>
      <c r="I479" s="197"/>
      <c r="J479" s="197"/>
      <c r="K479" s="197"/>
    </row>
    <row r="480" spans="1:11">
      <c r="A480" s="195"/>
      <c r="B480" s="195"/>
      <c r="C480" s="194"/>
      <c r="G480" s="197"/>
      <c r="H480" s="197"/>
      <c r="I480" s="197"/>
      <c r="J480" s="197"/>
      <c r="K480" s="197"/>
    </row>
    <row r="481" spans="1:11">
      <c r="A481" s="195"/>
      <c r="B481" s="195"/>
      <c r="C481" s="194"/>
      <c r="G481" s="197"/>
      <c r="H481" s="197"/>
      <c r="I481" s="197"/>
      <c r="J481" s="197"/>
      <c r="K481" s="197"/>
    </row>
    <row r="482" spans="1:11">
      <c r="A482" s="195"/>
      <c r="B482" s="195"/>
      <c r="C482" s="194"/>
      <c r="G482" s="197"/>
      <c r="H482" s="197"/>
      <c r="I482" s="197"/>
      <c r="J482" s="197"/>
      <c r="K482" s="197"/>
    </row>
    <row r="483" spans="1:11">
      <c r="A483" s="195"/>
      <c r="B483" s="195"/>
      <c r="C483" s="194"/>
      <c r="G483" s="197"/>
      <c r="H483" s="197"/>
      <c r="I483" s="197"/>
      <c r="J483" s="197"/>
      <c r="K483" s="197"/>
    </row>
    <row r="484" spans="1:11">
      <c r="A484" s="195"/>
      <c r="B484" s="195"/>
      <c r="C484" s="194"/>
      <c r="G484" s="197"/>
      <c r="H484" s="197"/>
      <c r="I484" s="197"/>
      <c r="J484" s="197"/>
      <c r="K484" s="197"/>
    </row>
    <row r="485" spans="1:11">
      <c r="A485" s="195"/>
      <c r="B485" s="195"/>
      <c r="C485" s="194"/>
      <c r="G485" s="197"/>
      <c r="H485" s="197"/>
      <c r="I485" s="197"/>
      <c r="J485" s="197"/>
      <c r="K485" s="197"/>
    </row>
    <row r="486" spans="1:11">
      <c r="A486" s="195"/>
      <c r="B486" s="195"/>
      <c r="C486" s="194"/>
      <c r="G486" s="197"/>
      <c r="H486" s="197"/>
      <c r="I486" s="197"/>
      <c r="J486" s="197"/>
      <c r="K486" s="197"/>
    </row>
    <row r="487" spans="1:11">
      <c r="A487" s="195"/>
      <c r="B487" s="195"/>
      <c r="C487" s="194"/>
      <c r="G487" s="197"/>
      <c r="H487" s="197"/>
      <c r="I487" s="197"/>
      <c r="J487" s="197"/>
      <c r="K487" s="197"/>
    </row>
    <row r="488" spans="1:11">
      <c r="A488" s="195"/>
      <c r="B488" s="195"/>
      <c r="C488" s="194"/>
      <c r="G488" s="197"/>
      <c r="H488" s="197"/>
      <c r="I488" s="197"/>
      <c r="J488" s="197"/>
      <c r="K488" s="197"/>
    </row>
    <row r="489" spans="1:11">
      <c r="A489" s="195"/>
      <c r="B489" s="195"/>
      <c r="C489" s="194"/>
      <c r="G489" s="197"/>
      <c r="H489" s="197"/>
      <c r="I489" s="197"/>
      <c r="J489" s="197"/>
      <c r="K489" s="197"/>
    </row>
    <row r="490" spans="1:11">
      <c r="A490" s="195"/>
      <c r="B490" s="195"/>
      <c r="C490" s="194"/>
      <c r="G490" s="197"/>
      <c r="H490" s="197"/>
      <c r="I490" s="197"/>
      <c r="J490" s="197"/>
      <c r="K490" s="197"/>
    </row>
    <row r="491" spans="1:11">
      <c r="A491" s="195"/>
      <c r="B491" s="195"/>
      <c r="C491" s="194"/>
      <c r="G491" s="197"/>
      <c r="H491" s="197"/>
      <c r="I491" s="197"/>
      <c r="J491" s="197"/>
      <c r="K491" s="197"/>
    </row>
    <row r="492" spans="1:11">
      <c r="A492" s="195"/>
      <c r="B492" s="195"/>
      <c r="C492" s="194"/>
      <c r="G492" s="197"/>
      <c r="H492" s="197"/>
      <c r="I492" s="197"/>
      <c r="J492" s="197"/>
      <c r="K492" s="197"/>
    </row>
    <row r="493" spans="1:11">
      <c r="A493" s="195"/>
      <c r="B493" s="195"/>
      <c r="C493" s="194"/>
      <c r="G493" s="197"/>
      <c r="H493" s="197"/>
      <c r="I493" s="197"/>
      <c r="J493" s="197"/>
      <c r="K493" s="197"/>
    </row>
    <row r="494" spans="1:11">
      <c r="A494" s="195"/>
      <c r="B494" s="195"/>
      <c r="C494" s="194"/>
      <c r="G494" s="197"/>
      <c r="H494" s="197"/>
      <c r="I494" s="197"/>
      <c r="J494" s="197"/>
      <c r="K494" s="197"/>
    </row>
    <row r="495" spans="1:11">
      <c r="A495" s="195"/>
      <c r="B495" s="195"/>
      <c r="C495" s="194"/>
      <c r="G495" s="197"/>
      <c r="H495" s="197"/>
      <c r="I495" s="197"/>
      <c r="J495" s="197"/>
      <c r="K495" s="197"/>
    </row>
    <row r="496" spans="1:11">
      <c r="A496" s="195"/>
      <c r="B496" s="195"/>
      <c r="C496" s="194"/>
      <c r="G496" s="197"/>
      <c r="H496" s="197"/>
      <c r="I496" s="197"/>
      <c r="J496" s="197"/>
      <c r="K496" s="197"/>
    </row>
    <row r="497" spans="1:11">
      <c r="A497" s="195"/>
      <c r="B497" s="195"/>
      <c r="C497" s="194"/>
      <c r="G497" s="197"/>
      <c r="H497" s="197"/>
      <c r="I497" s="197"/>
      <c r="J497" s="197"/>
      <c r="K497" s="197"/>
    </row>
    <row r="498" spans="1:11">
      <c r="A498" s="195"/>
      <c r="B498" s="195"/>
      <c r="C498" s="194"/>
      <c r="G498" s="197"/>
      <c r="H498" s="197"/>
      <c r="I498" s="197"/>
      <c r="J498" s="197"/>
      <c r="K498" s="197"/>
    </row>
    <row r="499" spans="1:11">
      <c r="A499" s="195"/>
      <c r="B499" s="195"/>
      <c r="C499" s="194"/>
      <c r="G499" s="197"/>
      <c r="H499" s="197"/>
      <c r="I499" s="197"/>
      <c r="J499" s="197"/>
      <c r="K499" s="197"/>
    </row>
    <row r="500" spans="1:11">
      <c r="A500" s="195"/>
      <c r="B500" s="195"/>
      <c r="C500" s="194"/>
      <c r="G500" s="197"/>
      <c r="H500" s="197"/>
      <c r="I500" s="197"/>
      <c r="J500" s="197"/>
      <c r="K500" s="197"/>
    </row>
    <row r="501" spans="1:11">
      <c r="A501" s="195"/>
      <c r="B501" s="195"/>
      <c r="C501" s="194"/>
      <c r="G501" s="197"/>
      <c r="H501" s="197"/>
      <c r="I501" s="197"/>
      <c r="J501" s="197"/>
      <c r="K501" s="197"/>
    </row>
    <row r="502" spans="1:11">
      <c r="A502" s="195"/>
      <c r="B502" s="195"/>
      <c r="C502" s="194"/>
      <c r="G502" s="197"/>
      <c r="H502" s="197"/>
      <c r="I502" s="197"/>
      <c r="J502" s="197"/>
      <c r="K502" s="197"/>
    </row>
    <row r="503" spans="1:11">
      <c r="A503" s="195"/>
      <c r="B503" s="195"/>
      <c r="C503" s="194"/>
      <c r="G503" s="197"/>
      <c r="H503" s="197"/>
      <c r="I503" s="197"/>
      <c r="J503" s="197"/>
      <c r="K503" s="197"/>
    </row>
    <row r="504" spans="1:11">
      <c r="A504" s="195"/>
      <c r="B504" s="195"/>
      <c r="C504" s="194"/>
      <c r="G504" s="197"/>
      <c r="H504" s="197"/>
      <c r="I504" s="197"/>
      <c r="J504" s="197"/>
      <c r="K504" s="197"/>
    </row>
    <row r="505" spans="1:11">
      <c r="A505" s="195"/>
      <c r="B505" s="195"/>
      <c r="C505" s="194"/>
      <c r="G505" s="197"/>
      <c r="H505" s="197"/>
      <c r="I505" s="197"/>
      <c r="J505" s="197"/>
      <c r="K505" s="197"/>
    </row>
    <row r="506" spans="1:11">
      <c r="A506" s="195"/>
      <c r="B506" s="195"/>
      <c r="C506" s="194"/>
      <c r="G506" s="197"/>
      <c r="H506" s="197"/>
      <c r="I506" s="197"/>
      <c r="J506" s="197"/>
      <c r="K506" s="197"/>
    </row>
    <row r="507" spans="1:11">
      <c r="A507" s="195"/>
      <c r="B507" s="195"/>
      <c r="C507" s="194"/>
      <c r="G507" s="197"/>
      <c r="H507" s="197"/>
      <c r="I507" s="197"/>
      <c r="J507" s="197"/>
      <c r="K507" s="197"/>
    </row>
    <row r="508" spans="1:11">
      <c r="A508" s="195"/>
      <c r="B508" s="195"/>
      <c r="C508" s="194"/>
      <c r="G508" s="197"/>
      <c r="H508" s="197"/>
      <c r="I508" s="197"/>
      <c r="J508" s="197"/>
      <c r="K508" s="197"/>
    </row>
    <row r="509" spans="1:11">
      <c r="A509" s="195"/>
      <c r="B509" s="195"/>
      <c r="C509" s="194"/>
      <c r="G509" s="197"/>
      <c r="H509" s="197"/>
      <c r="I509" s="197"/>
      <c r="J509" s="197"/>
      <c r="K509" s="197"/>
    </row>
    <row r="510" spans="1:11">
      <c r="A510" s="195"/>
      <c r="B510" s="195"/>
      <c r="C510" s="194"/>
      <c r="G510" s="197"/>
      <c r="H510" s="197"/>
      <c r="I510" s="197"/>
      <c r="J510" s="197"/>
      <c r="K510" s="197"/>
    </row>
    <row r="511" spans="1:11">
      <c r="A511" s="195"/>
      <c r="B511" s="195"/>
      <c r="C511" s="194"/>
      <c r="G511" s="197"/>
      <c r="H511" s="197"/>
      <c r="I511" s="197"/>
      <c r="J511" s="197"/>
      <c r="K511" s="197"/>
    </row>
    <row r="512" spans="1:11">
      <c r="A512" s="195"/>
      <c r="B512" s="195"/>
      <c r="C512" s="194"/>
      <c r="G512" s="197"/>
      <c r="H512" s="197"/>
      <c r="I512" s="197"/>
      <c r="J512" s="197"/>
      <c r="K512" s="197"/>
    </row>
    <row r="513" spans="1:11">
      <c r="A513" s="195"/>
      <c r="B513" s="195"/>
      <c r="C513" s="194"/>
      <c r="G513" s="197"/>
      <c r="H513" s="197"/>
      <c r="I513" s="197"/>
      <c r="J513" s="197"/>
      <c r="K513" s="197"/>
    </row>
    <row r="514" spans="1:11">
      <c r="A514" s="195"/>
      <c r="B514" s="195"/>
      <c r="C514" s="194"/>
      <c r="G514" s="197"/>
      <c r="H514" s="197"/>
      <c r="I514" s="197"/>
      <c r="J514" s="197"/>
      <c r="K514" s="197"/>
    </row>
    <row r="515" spans="1:11">
      <c r="A515" s="195"/>
      <c r="B515" s="195"/>
      <c r="C515" s="194"/>
      <c r="G515" s="197"/>
      <c r="H515" s="197"/>
      <c r="I515" s="197"/>
      <c r="J515" s="197"/>
      <c r="K515" s="197"/>
    </row>
    <row r="516" spans="1:11">
      <c r="A516" s="195"/>
      <c r="B516" s="195"/>
      <c r="C516" s="194"/>
      <c r="G516" s="197"/>
      <c r="H516" s="197"/>
      <c r="I516" s="197"/>
      <c r="J516" s="197"/>
      <c r="K516" s="197"/>
    </row>
    <row r="517" spans="1:11">
      <c r="A517" s="195"/>
      <c r="B517" s="195"/>
      <c r="C517" s="194"/>
      <c r="G517" s="197"/>
      <c r="H517" s="197"/>
      <c r="I517" s="197"/>
      <c r="J517" s="197"/>
      <c r="K517" s="197"/>
    </row>
    <row r="518" spans="1:11">
      <c r="A518" s="195"/>
      <c r="B518" s="195"/>
      <c r="C518" s="194"/>
      <c r="G518" s="197"/>
      <c r="H518" s="197"/>
      <c r="I518" s="197"/>
      <c r="J518" s="197"/>
      <c r="K518" s="197"/>
    </row>
    <row r="519" spans="1:11">
      <c r="A519" s="195"/>
      <c r="B519" s="195"/>
      <c r="C519" s="194"/>
      <c r="G519" s="197"/>
      <c r="H519" s="197"/>
      <c r="I519" s="197"/>
      <c r="J519" s="197"/>
      <c r="K519" s="197"/>
    </row>
    <row r="520" spans="1:11">
      <c r="A520" s="195"/>
      <c r="B520" s="195"/>
      <c r="C520" s="194"/>
      <c r="G520" s="197"/>
      <c r="H520" s="197"/>
      <c r="I520" s="197"/>
      <c r="J520" s="197"/>
      <c r="K520" s="197"/>
    </row>
    <row r="521" spans="1:11">
      <c r="A521" s="195"/>
      <c r="B521" s="195"/>
      <c r="C521" s="194"/>
      <c r="G521" s="197"/>
      <c r="H521" s="197"/>
      <c r="I521" s="197"/>
      <c r="J521" s="197"/>
      <c r="K521" s="197"/>
    </row>
    <row r="522" spans="1:11">
      <c r="A522" s="195"/>
      <c r="B522" s="195"/>
      <c r="C522" s="194"/>
      <c r="G522" s="197"/>
      <c r="H522" s="197"/>
      <c r="I522" s="197"/>
      <c r="J522" s="197"/>
      <c r="K522" s="197"/>
    </row>
    <row r="523" spans="1:11">
      <c r="A523" s="195"/>
      <c r="B523" s="195"/>
      <c r="C523" s="194"/>
      <c r="G523" s="197"/>
      <c r="H523" s="197"/>
      <c r="I523" s="197"/>
      <c r="J523" s="197"/>
      <c r="K523" s="197"/>
    </row>
    <row r="524" spans="1:11">
      <c r="A524" s="195"/>
      <c r="B524" s="195"/>
      <c r="C524" s="194"/>
      <c r="G524" s="197"/>
      <c r="H524" s="197"/>
      <c r="I524" s="197"/>
      <c r="J524" s="197"/>
      <c r="K524" s="197"/>
    </row>
    <row r="525" spans="1:11">
      <c r="A525" s="195"/>
      <c r="B525" s="195"/>
      <c r="C525" s="194"/>
      <c r="G525" s="197"/>
      <c r="H525" s="197"/>
      <c r="I525" s="197"/>
      <c r="J525" s="197"/>
      <c r="K525" s="197"/>
    </row>
    <row r="526" spans="1:11">
      <c r="A526" s="195"/>
      <c r="B526" s="195"/>
      <c r="C526" s="194"/>
      <c r="G526" s="197"/>
      <c r="H526" s="197"/>
      <c r="I526" s="197"/>
      <c r="J526" s="197"/>
      <c r="K526" s="197"/>
    </row>
    <row r="527" spans="1:11">
      <c r="A527" s="195"/>
      <c r="B527" s="195"/>
      <c r="C527" s="194"/>
      <c r="G527" s="197"/>
      <c r="H527" s="197"/>
      <c r="I527" s="197"/>
      <c r="J527" s="197"/>
      <c r="K527" s="197"/>
    </row>
    <row r="528" spans="1:11">
      <c r="A528" s="195"/>
      <c r="B528" s="195"/>
      <c r="C528" s="194"/>
      <c r="G528" s="197"/>
      <c r="H528" s="197"/>
      <c r="I528" s="197"/>
      <c r="J528" s="197"/>
      <c r="K528" s="197"/>
    </row>
    <row r="529" spans="1:11">
      <c r="A529" s="195"/>
      <c r="B529" s="195"/>
      <c r="C529" s="194"/>
      <c r="G529" s="197"/>
      <c r="H529" s="197"/>
      <c r="I529" s="197"/>
      <c r="J529" s="197"/>
      <c r="K529" s="197"/>
    </row>
    <row r="530" spans="1:11">
      <c r="A530" s="195"/>
      <c r="B530" s="195"/>
      <c r="C530" s="194"/>
      <c r="G530" s="197"/>
      <c r="H530" s="197"/>
      <c r="I530" s="197"/>
      <c r="J530" s="197"/>
      <c r="K530" s="197"/>
    </row>
    <row r="531" spans="1:11">
      <c r="A531" s="195"/>
      <c r="B531" s="195"/>
      <c r="C531" s="194"/>
      <c r="G531" s="197"/>
      <c r="H531" s="197"/>
      <c r="I531" s="197"/>
      <c r="J531" s="197"/>
      <c r="K531" s="197"/>
    </row>
    <row r="532" spans="1:11">
      <c r="A532" s="195"/>
      <c r="B532" s="195"/>
      <c r="C532" s="194"/>
      <c r="G532" s="197"/>
      <c r="H532" s="197"/>
      <c r="I532" s="197"/>
      <c r="J532" s="197"/>
      <c r="K532" s="197"/>
    </row>
    <row r="533" spans="1:11">
      <c r="A533" s="195"/>
      <c r="B533" s="195"/>
      <c r="C533" s="194"/>
      <c r="G533" s="197"/>
      <c r="H533" s="197"/>
      <c r="I533" s="197"/>
      <c r="J533" s="197"/>
      <c r="K533" s="197"/>
    </row>
    <row r="534" spans="1:11">
      <c r="A534" s="195"/>
      <c r="B534" s="195"/>
      <c r="C534" s="194"/>
      <c r="G534" s="197"/>
      <c r="H534" s="197"/>
      <c r="I534" s="197"/>
      <c r="J534" s="197"/>
      <c r="K534" s="197"/>
    </row>
    <row r="535" spans="1:11">
      <c r="A535" s="195"/>
      <c r="B535" s="195"/>
      <c r="C535" s="194"/>
      <c r="G535" s="197"/>
      <c r="H535" s="197"/>
      <c r="I535" s="197"/>
      <c r="J535" s="197"/>
      <c r="K535" s="197"/>
    </row>
    <row r="536" spans="1:11">
      <c r="A536" s="195"/>
      <c r="B536" s="195"/>
      <c r="C536" s="194"/>
      <c r="G536" s="197"/>
      <c r="H536" s="197"/>
      <c r="I536" s="197"/>
      <c r="J536" s="197"/>
      <c r="K536" s="197"/>
    </row>
    <row r="537" spans="1:11">
      <c r="A537" s="195"/>
      <c r="B537" s="195"/>
      <c r="C537" s="194"/>
      <c r="G537" s="197"/>
      <c r="H537" s="197"/>
      <c r="I537" s="197"/>
      <c r="J537" s="197"/>
      <c r="K537" s="197"/>
    </row>
    <row r="538" spans="1:11">
      <c r="A538" s="195"/>
      <c r="B538" s="195"/>
      <c r="C538" s="194"/>
      <c r="G538" s="197"/>
      <c r="H538" s="197"/>
      <c r="I538" s="197"/>
      <c r="J538" s="197"/>
      <c r="K538" s="197"/>
    </row>
    <row r="539" spans="1:11">
      <c r="A539" s="195"/>
      <c r="B539" s="195"/>
      <c r="C539" s="194"/>
      <c r="G539" s="197"/>
      <c r="H539" s="197"/>
      <c r="I539" s="197"/>
      <c r="J539" s="197"/>
      <c r="K539" s="197"/>
    </row>
    <row r="540" spans="1:11">
      <c r="A540" s="195"/>
      <c r="B540" s="195"/>
      <c r="C540" s="194"/>
      <c r="G540" s="197"/>
      <c r="H540" s="197"/>
      <c r="I540" s="197"/>
      <c r="J540" s="197"/>
      <c r="K540" s="197"/>
    </row>
    <row r="541" spans="1:11">
      <c r="A541" s="195"/>
      <c r="B541" s="195"/>
      <c r="C541" s="194"/>
      <c r="G541" s="197"/>
      <c r="H541" s="197"/>
      <c r="I541" s="197"/>
      <c r="J541" s="197"/>
      <c r="K541" s="197"/>
    </row>
    <row r="542" spans="1:11">
      <c r="A542" s="195"/>
      <c r="B542" s="195"/>
      <c r="C542" s="194"/>
      <c r="G542" s="197"/>
      <c r="H542" s="197"/>
      <c r="I542" s="197"/>
      <c r="J542" s="197"/>
      <c r="K542" s="197"/>
    </row>
    <row r="543" spans="1:11">
      <c r="A543" s="195"/>
      <c r="B543" s="195"/>
      <c r="C543" s="194"/>
      <c r="G543" s="197"/>
      <c r="H543" s="197"/>
      <c r="I543" s="197"/>
      <c r="J543" s="197"/>
      <c r="K543" s="197"/>
    </row>
    <row r="544" spans="1:11">
      <c r="A544" s="195"/>
      <c r="B544" s="195"/>
      <c r="C544" s="194"/>
      <c r="G544" s="197"/>
      <c r="H544" s="197"/>
      <c r="I544" s="197"/>
      <c r="J544" s="197"/>
      <c r="K544" s="197"/>
    </row>
    <row r="545" spans="1:11">
      <c r="A545" s="195"/>
      <c r="B545" s="195"/>
      <c r="C545" s="194"/>
      <c r="G545" s="197"/>
      <c r="H545" s="197"/>
      <c r="I545" s="197"/>
      <c r="J545" s="197"/>
      <c r="K545" s="197"/>
    </row>
    <row r="546" spans="1:11">
      <c r="A546" s="195"/>
      <c r="B546" s="195"/>
      <c r="C546" s="194"/>
      <c r="G546" s="197"/>
      <c r="H546" s="197"/>
      <c r="I546" s="197"/>
      <c r="J546" s="197"/>
      <c r="K546" s="197"/>
    </row>
    <row r="547" spans="1:11">
      <c r="A547" s="195"/>
      <c r="B547" s="195"/>
      <c r="C547" s="194"/>
      <c r="G547" s="197"/>
      <c r="H547" s="197"/>
      <c r="I547" s="197"/>
      <c r="J547" s="197"/>
      <c r="K547" s="197"/>
    </row>
    <row r="548" spans="1:11">
      <c r="A548" s="195"/>
      <c r="B548" s="195"/>
      <c r="C548" s="194"/>
      <c r="G548" s="197"/>
      <c r="H548" s="197"/>
      <c r="I548" s="197"/>
      <c r="J548" s="197"/>
      <c r="K548" s="197"/>
    </row>
    <row r="549" spans="1:11">
      <c r="A549" s="195"/>
      <c r="B549" s="195"/>
      <c r="C549" s="194"/>
      <c r="G549" s="197"/>
      <c r="H549" s="197"/>
      <c r="I549" s="197"/>
      <c r="J549" s="197"/>
      <c r="K549" s="197"/>
    </row>
    <row r="550" spans="1:11">
      <c r="A550" s="195"/>
      <c r="B550" s="195"/>
      <c r="C550" s="194"/>
      <c r="G550" s="197"/>
      <c r="H550" s="197"/>
      <c r="I550" s="197"/>
      <c r="J550" s="197"/>
      <c r="K550" s="197"/>
    </row>
    <row r="551" spans="1:11">
      <c r="A551" s="195"/>
      <c r="B551" s="195"/>
      <c r="C551" s="194"/>
      <c r="G551" s="197"/>
      <c r="H551" s="197"/>
      <c r="I551" s="197"/>
      <c r="J551" s="197"/>
      <c r="K551" s="197"/>
    </row>
    <row r="552" spans="1:11">
      <c r="A552" s="195"/>
      <c r="B552" s="195"/>
      <c r="C552" s="194"/>
      <c r="G552" s="197"/>
      <c r="H552" s="197"/>
      <c r="I552" s="197"/>
      <c r="J552" s="197"/>
      <c r="K552" s="197"/>
    </row>
    <row r="553" spans="1:11">
      <c r="A553" s="195"/>
      <c r="B553" s="195"/>
      <c r="C553" s="194"/>
      <c r="G553" s="197"/>
      <c r="H553" s="197"/>
      <c r="I553" s="197"/>
      <c r="J553" s="197"/>
      <c r="K553" s="197"/>
    </row>
    <row r="554" spans="1:11">
      <c r="A554" s="195"/>
      <c r="B554" s="195"/>
      <c r="C554" s="194"/>
      <c r="G554" s="197"/>
      <c r="H554" s="197"/>
      <c r="I554" s="197"/>
      <c r="J554" s="197"/>
      <c r="K554" s="197"/>
    </row>
    <row r="555" spans="1:11">
      <c r="A555" s="195"/>
      <c r="B555" s="195"/>
      <c r="C555" s="194"/>
      <c r="G555" s="197"/>
      <c r="H555" s="197"/>
      <c r="I555" s="197"/>
      <c r="J555" s="197"/>
      <c r="K555" s="197"/>
    </row>
    <row r="556" spans="1:11">
      <c r="A556" s="195"/>
      <c r="B556" s="195"/>
      <c r="C556" s="194"/>
      <c r="G556" s="197"/>
      <c r="H556" s="197"/>
      <c r="I556" s="197"/>
      <c r="J556" s="197"/>
      <c r="K556" s="197"/>
    </row>
    <row r="557" spans="1:11">
      <c r="A557" s="195"/>
      <c r="B557" s="195"/>
      <c r="C557" s="194"/>
      <c r="G557" s="197"/>
      <c r="H557" s="197"/>
      <c r="I557" s="197"/>
      <c r="J557" s="197"/>
      <c r="K557" s="197"/>
    </row>
    <row r="558" spans="1:11">
      <c r="A558" s="195"/>
      <c r="B558" s="195"/>
      <c r="C558" s="194"/>
      <c r="G558" s="197"/>
      <c r="H558" s="197"/>
      <c r="I558" s="197"/>
      <c r="J558" s="197"/>
      <c r="K558" s="197"/>
    </row>
    <row r="559" spans="1:11">
      <c r="A559" s="195"/>
      <c r="B559" s="195"/>
      <c r="C559" s="194"/>
      <c r="G559" s="197"/>
      <c r="H559" s="197"/>
      <c r="I559" s="197"/>
      <c r="J559" s="197"/>
      <c r="K559" s="197"/>
    </row>
    <row r="560" spans="1:11">
      <c r="A560" s="195"/>
      <c r="B560" s="195"/>
      <c r="C560" s="194"/>
      <c r="G560" s="197"/>
      <c r="H560" s="197"/>
      <c r="I560" s="197"/>
      <c r="J560" s="197"/>
      <c r="K560" s="197"/>
    </row>
    <row r="561" spans="1:11">
      <c r="A561" s="195"/>
      <c r="B561" s="195"/>
      <c r="C561" s="194"/>
      <c r="G561" s="197"/>
      <c r="H561" s="197"/>
      <c r="I561" s="197"/>
      <c r="J561" s="197"/>
      <c r="K561" s="197"/>
    </row>
    <row r="562" spans="1:11">
      <c r="A562" s="195"/>
      <c r="B562" s="195"/>
      <c r="C562" s="194"/>
      <c r="G562" s="197"/>
      <c r="H562" s="197"/>
      <c r="I562" s="197"/>
      <c r="J562" s="197"/>
      <c r="K562" s="197"/>
    </row>
    <row r="563" spans="1:11">
      <c r="A563" s="195"/>
      <c r="B563" s="195"/>
      <c r="C563" s="194"/>
      <c r="G563" s="197"/>
      <c r="H563" s="197"/>
      <c r="I563" s="197"/>
      <c r="J563" s="197"/>
      <c r="K563" s="197"/>
    </row>
    <row r="564" spans="1:11">
      <c r="A564" s="195"/>
      <c r="B564" s="195"/>
      <c r="C564" s="194"/>
      <c r="G564" s="197"/>
      <c r="H564" s="197"/>
      <c r="I564" s="197"/>
      <c r="J564" s="197"/>
      <c r="K564" s="197"/>
    </row>
    <row r="565" spans="1:11">
      <c r="A565" s="195"/>
      <c r="B565" s="195"/>
      <c r="C565" s="194"/>
      <c r="G565" s="197"/>
      <c r="H565" s="197"/>
      <c r="I565" s="197"/>
      <c r="J565" s="197"/>
      <c r="K565" s="197"/>
    </row>
    <row r="566" spans="1:11">
      <c r="A566" s="195"/>
      <c r="B566" s="195"/>
      <c r="C566" s="194"/>
      <c r="G566" s="197"/>
      <c r="H566" s="197"/>
      <c r="I566" s="197"/>
      <c r="J566" s="197"/>
      <c r="K566" s="197"/>
    </row>
    <row r="567" spans="1:11">
      <c r="A567" s="195"/>
      <c r="B567" s="195"/>
      <c r="C567" s="194"/>
      <c r="G567" s="197"/>
      <c r="H567" s="197"/>
      <c r="I567" s="197"/>
      <c r="J567" s="197"/>
      <c r="K567" s="197"/>
    </row>
    <row r="568" spans="1:11">
      <c r="A568" s="195"/>
      <c r="B568" s="195"/>
      <c r="C568" s="194"/>
      <c r="G568" s="197"/>
      <c r="H568" s="197"/>
      <c r="I568" s="197"/>
      <c r="J568" s="197"/>
      <c r="K568" s="197"/>
    </row>
    <row r="569" spans="1:11">
      <c r="A569" s="195"/>
      <c r="B569" s="195"/>
      <c r="C569" s="194"/>
      <c r="G569" s="197"/>
      <c r="H569" s="197"/>
      <c r="I569" s="197"/>
      <c r="J569" s="197"/>
      <c r="K569" s="197"/>
    </row>
    <row r="570" spans="1:11">
      <c r="A570" s="195"/>
      <c r="B570" s="195"/>
      <c r="C570" s="194"/>
      <c r="G570" s="197"/>
      <c r="H570" s="197"/>
      <c r="I570" s="197"/>
      <c r="J570" s="197"/>
      <c r="K570" s="197"/>
    </row>
    <row r="571" spans="1:11">
      <c r="A571" s="195"/>
      <c r="B571" s="195"/>
      <c r="C571" s="194"/>
      <c r="G571" s="197"/>
      <c r="H571" s="197"/>
      <c r="I571" s="197"/>
      <c r="J571" s="197"/>
      <c r="K571" s="197"/>
    </row>
    <row r="572" spans="1:11">
      <c r="A572" s="195"/>
      <c r="B572" s="195"/>
      <c r="C572" s="194"/>
      <c r="G572" s="197"/>
      <c r="H572" s="197"/>
      <c r="I572" s="197"/>
      <c r="J572" s="197"/>
      <c r="K572" s="197"/>
    </row>
    <row r="573" spans="1:11">
      <c r="A573" s="195"/>
      <c r="B573" s="195"/>
      <c r="C573" s="194"/>
      <c r="G573" s="197"/>
      <c r="H573" s="197"/>
      <c r="I573" s="197"/>
      <c r="J573" s="197"/>
      <c r="K573" s="197"/>
    </row>
    <row r="574" spans="1:11">
      <c r="A574" s="195"/>
      <c r="B574" s="195"/>
      <c r="C574" s="194"/>
      <c r="G574" s="197"/>
      <c r="H574" s="197"/>
      <c r="I574" s="197"/>
      <c r="J574" s="197"/>
      <c r="K574" s="197"/>
    </row>
    <row r="575" spans="1:11">
      <c r="A575" s="195"/>
      <c r="B575" s="195"/>
      <c r="C575" s="194"/>
      <c r="G575" s="197"/>
      <c r="H575" s="197"/>
      <c r="I575" s="197"/>
      <c r="J575" s="197"/>
      <c r="K575" s="197"/>
    </row>
    <row r="576" spans="1:11">
      <c r="A576" s="195"/>
      <c r="B576" s="195"/>
      <c r="C576" s="194"/>
      <c r="G576" s="197"/>
      <c r="H576" s="197"/>
      <c r="I576" s="197"/>
      <c r="J576" s="197"/>
      <c r="K576" s="197"/>
    </row>
    <row r="577" spans="1:11">
      <c r="A577" s="195"/>
      <c r="B577" s="195"/>
      <c r="C577" s="194"/>
      <c r="G577" s="197"/>
      <c r="H577" s="197"/>
      <c r="I577" s="197"/>
      <c r="J577" s="197"/>
      <c r="K577" s="197"/>
    </row>
    <row r="578" spans="1:11">
      <c r="A578" s="195"/>
      <c r="B578" s="195"/>
      <c r="C578" s="194"/>
      <c r="G578" s="197"/>
      <c r="H578" s="197"/>
      <c r="I578" s="197"/>
      <c r="J578" s="197"/>
      <c r="K578" s="197"/>
    </row>
    <row r="579" spans="1:11">
      <c r="A579" s="195"/>
      <c r="B579" s="195"/>
      <c r="C579" s="194"/>
      <c r="G579" s="197"/>
      <c r="H579" s="197"/>
      <c r="I579" s="197"/>
      <c r="J579" s="197"/>
      <c r="K579" s="197"/>
    </row>
    <row r="580" spans="1:11">
      <c r="A580" s="195"/>
      <c r="B580" s="195"/>
      <c r="C580" s="194"/>
      <c r="G580" s="197"/>
      <c r="H580" s="197"/>
      <c r="I580" s="197"/>
      <c r="J580" s="197"/>
      <c r="K580" s="197"/>
    </row>
    <row r="581" spans="1:11">
      <c r="A581" s="195"/>
      <c r="B581" s="195"/>
      <c r="C581" s="194"/>
      <c r="G581" s="197"/>
      <c r="H581" s="197"/>
      <c r="I581" s="197"/>
      <c r="J581" s="197"/>
      <c r="K581" s="197"/>
    </row>
    <row r="582" spans="1:11">
      <c r="A582" s="195"/>
      <c r="B582" s="195"/>
      <c r="C582" s="194"/>
      <c r="G582" s="197"/>
      <c r="H582" s="197"/>
      <c r="I582" s="197"/>
      <c r="J582" s="197"/>
      <c r="K582" s="197"/>
    </row>
    <row r="583" spans="1:11">
      <c r="A583" s="195"/>
      <c r="B583" s="195"/>
      <c r="C583" s="194"/>
      <c r="G583" s="197"/>
      <c r="H583" s="197"/>
      <c r="I583" s="197"/>
      <c r="J583" s="197"/>
      <c r="K583" s="197"/>
    </row>
    <row r="584" spans="1:11">
      <c r="A584" s="195"/>
      <c r="B584" s="195"/>
      <c r="C584" s="194"/>
      <c r="G584" s="197"/>
      <c r="H584" s="197"/>
      <c r="I584" s="197"/>
      <c r="J584" s="197"/>
      <c r="K584" s="197"/>
    </row>
    <row r="585" spans="1:11">
      <c r="A585" s="195"/>
      <c r="B585" s="195"/>
      <c r="C585" s="194"/>
      <c r="G585" s="197"/>
      <c r="H585" s="197"/>
      <c r="I585" s="197"/>
      <c r="J585" s="197"/>
      <c r="K585" s="197"/>
    </row>
    <row r="586" spans="1:11">
      <c r="A586" s="195"/>
      <c r="B586" s="195"/>
      <c r="C586" s="194"/>
      <c r="G586" s="197"/>
      <c r="H586" s="197"/>
      <c r="I586" s="197"/>
      <c r="J586" s="197"/>
      <c r="K586" s="197"/>
    </row>
    <row r="587" spans="1:11">
      <c r="A587" s="195"/>
      <c r="B587" s="195"/>
      <c r="C587" s="194"/>
      <c r="G587" s="197"/>
      <c r="H587" s="197"/>
      <c r="I587" s="197"/>
      <c r="J587" s="197"/>
      <c r="K587" s="197"/>
    </row>
    <row r="588" spans="1:11">
      <c r="A588" s="195"/>
      <c r="B588" s="195"/>
      <c r="C588" s="194"/>
      <c r="G588" s="197"/>
      <c r="H588" s="197"/>
      <c r="I588" s="197"/>
      <c r="J588" s="197"/>
      <c r="K588" s="197"/>
    </row>
    <row r="589" spans="1:11">
      <c r="A589" s="195"/>
      <c r="B589" s="195"/>
      <c r="C589" s="194"/>
      <c r="G589" s="197"/>
      <c r="H589" s="197"/>
      <c r="I589" s="197"/>
      <c r="J589" s="197"/>
      <c r="K589" s="197"/>
    </row>
    <row r="590" spans="1:11">
      <c r="A590" s="195"/>
      <c r="B590" s="195"/>
      <c r="C590" s="194"/>
      <c r="G590" s="197"/>
      <c r="H590" s="197"/>
      <c r="I590" s="197"/>
      <c r="J590" s="197"/>
      <c r="K590" s="197"/>
    </row>
    <row r="591" spans="1:11">
      <c r="A591" s="195"/>
      <c r="B591" s="195"/>
      <c r="C591" s="194"/>
      <c r="G591" s="197"/>
      <c r="H591" s="197"/>
      <c r="I591" s="197"/>
      <c r="J591" s="197"/>
      <c r="K591" s="197"/>
    </row>
    <row r="592" spans="1:11">
      <c r="A592" s="195"/>
      <c r="B592" s="195"/>
      <c r="C592" s="194"/>
      <c r="G592" s="197"/>
      <c r="H592" s="197"/>
      <c r="I592" s="197"/>
      <c r="J592" s="197"/>
      <c r="K592" s="197"/>
    </row>
    <row r="593" spans="1:11">
      <c r="A593" s="195"/>
      <c r="B593" s="195"/>
      <c r="C593" s="194"/>
      <c r="G593" s="197"/>
      <c r="H593" s="197"/>
      <c r="I593" s="197"/>
      <c r="J593" s="197"/>
      <c r="K593" s="197"/>
    </row>
    <row r="594" spans="1:11">
      <c r="A594" s="195"/>
      <c r="B594" s="195"/>
      <c r="C594" s="194"/>
      <c r="G594" s="197"/>
      <c r="H594" s="197"/>
      <c r="I594" s="197"/>
      <c r="J594" s="197"/>
      <c r="K594" s="197"/>
    </row>
    <row r="595" spans="1:11">
      <c r="A595" s="195"/>
      <c r="B595" s="195"/>
      <c r="C595" s="194"/>
      <c r="G595" s="197"/>
      <c r="H595" s="197"/>
      <c r="I595" s="197"/>
      <c r="J595" s="197"/>
      <c r="K595" s="197"/>
    </row>
    <row r="596" spans="1:11">
      <c r="A596" s="195"/>
      <c r="B596" s="195"/>
      <c r="C596" s="194"/>
      <c r="G596" s="197"/>
      <c r="H596" s="197"/>
      <c r="I596" s="197"/>
      <c r="J596" s="197"/>
      <c r="K596" s="197"/>
    </row>
    <row r="597" spans="1:11">
      <c r="A597" s="195"/>
      <c r="B597" s="195"/>
      <c r="C597" s="194"/>
      <c r="G597" s="197"/>
      <c r="H597" s="197"/>
      <c r="I597" s="197"/>
      <c r="J597" s="197"/>
      <c r="K597" s="197"/>
    </row>
    <row r="598" spans="1:11">
      <c r="A598" s="195"/>
      <c r="B598" s="195"/>
      <c r="C598" s="194"/>
      <c r="G598" s="197"/>
      <c r="H598" s="197"/>
      <c r="I598" s="197"/>
      <c r="J598" s="197"/>
      <c r="K598" s="197"/>
    </row>
    <row r="599" spans="1:11">
      <c r="A599" s="195"/>
      <c r="B599" s="195"/>
      <c r="C599" s="194"/>
      <c r="G599" s="197"/>
      <c r="H599" s="197"/>
      <c r="I599" s="197"/>
      <c r="J599" s="197"/>
      <c r="K599" s="197"/>
    </row>
    <row r="600" spans="1:11">
      <c r="A600" s="195"/>
      <c r="B600" s="195"/>
      <c r="C600" s="194"/>
      <c r="G600" s="197"/>
      <c r="H600" s="197"/>
      <c r="I600" s="197"/>
      <c r="J600" s="197"/>
      <c r="K600" s="197"/>
    </row>
    <row r="601" spans="1:11">
      <c r="A601" s="195"/>
      <c r="B601" s="195"/>
      <c r="C601" s="194"/>
      <c r="G601" s="197"/>
      <c r="H601" s="197"/>
      <c r="I601" s="197"/>
      <c r="J601" s="197"/>
      <c r="K601" s="197"/>
    </row>
    <row r="602" spans="1:11">
      <c r="A602" s="195"/>
      <c r="B602" s="195"/>
      <c r="C602" s="194"/>
      <c r="G602" s="197"/>
      <c r="H602" s="197"/>
      <c r="I602" s="197"/>
      <c r="J602" s="197"/>
      <c r="K602" s="197"/>
    </row>
    <row r="603" spans="1:11">
      <c r="A603" s="195"/>
      <c r="B603" s="195"/>
      <c r="C603" s="194"/>
      <c r="G603" s="197"/>
      <c r="H603" s="197"/>
      <c r="I603" s="197"/>
      <c r="J603" s="197"/>
      <c r="K603" s="197"/>
    </row>
    <row r="604" spans="1:11">
      <c r="A604" s="195"/>
      <c r="B604" s="195"/>
      <c r="C604" s="194"/>
      <c r="G604" s="197"/>
      <c r="H604" s="197"/>
      <c r="I604" s="197"/>
      <c r="J604" s="197"/>
      <c r="K604" s="197"/>
    </row>
    <row r="605" spans="1:11">
      <c r="A605" s="195"/>
      <c r="B605" s="195"/>
      <c r="C605" s="194"/>
      <c r="G605" s="197"/>
      <c r="H605" s="197"/>
      <c r="I605" s="197"/>
      <c r="J605" s="197"/>
      <c r="K605" s="197"/>
    </row>
    <row r="606" spans="1:11">
      <c r="A606" s="195"/>
      <c r="B606" s="195"/>
      <c r="C606" s="194"/>
      <c r="G606" s="197"/>
      <c r="H606" s="197"/>
      <c r="I606" s="197"/>
      <c r="J606" s="197"/>
      <c r="K606" s="197"/>
    </row>
    <row r="607" spans="1:11">
      <c r="A607" s="195"/>
      <c r="B607" s="195"/>
      <c r="C607" s="194"/>
      <c r="G607" s="197"/>
      <c r="H607" s="197"/>
      <c r="I607" s="197"/>
      <c r="J607" s="197"/>
      <c r="K607" s="197"/>
    </row>
    <row r="608" spans="1:11">
      <c r="A608" s="195"/>
      <c r="B608" s="195"/>
      <c r="C608" s="194"/>
      <c r="G608" s="197"/>
      <c r="H608" s="197"/>
      <c r="I608" s="197"/>
      <c r="J608" s="197"/>
      <c r="K608" s="197"/>
    </row>
    <row r="609" spans="1:11">
      <c r="A609" s="195"/>
      <c r="B609" s="195"/>
      <c r="C609" s="194"/>
      <c r="G609" s="197"/>
      <c r="H609" s="197"/>
      <c r="I609" s="197"/>
      <c r="J609" s="197"/>
      <c r="K609" s="197"/>
    </row>
    <row r="610" spans="1:11">
      <c r="A610" s="195"/>
      <c r="B610" s="195"/>
      <c r="C610" s="194"/>
      <c r="G610" s="197"/>
      <c r="H610" s="197"/>
      <c r="I610" s="197"/>
      <c r="J610" s="197"/>
      <c r="K610" s="197"/>
    </row>
    <row r="611" spans="1:11">
      <c r="A611" s="195"/>
      <c r="B611" s="195"/>
      <c r="C611" s="194"/>
      <c r="G611" s="197"/>
      <c r="H611" s="197"/>
      <c r="I611" s="197"/>
      <c r="J611" s="197"/>
      <c r="K611" s="197"/>
    </row>
    <row r="612" spans="1:11">
      <c r="A612" s="195"/>
      <c r="B612" s="195"/>
      <c r="C612" s="194"/>
      <c r="G612" s="197"/>
      <c r="H612" s="197"/>
      <c r="I612" s="197"/>
      <c r="J612" s="197"/>
      <c r="K612" s="197"/>
    </row>
    <row r="613" spans="1:11">
      <c r="A613" s="195"/>
      <c r="B613" s="195"/>
      <c r="C613" s="194"/>
      <c r="G613" s="197"/>
      <c r="H613" s="197"/>
      <c r="I613" s="197"/>
      <c r="J613" s="197"/>
      <c r="K613" s="197"/>
    </row>
    <row r="614" spans="1:11">
      <c r="A614" s="195"/>
      <c r="B614" s="195"/>
      <c r="C614" s="194"/>
      <c r="G614" s="197"/>
      <c r="H614" s="197"/>
      <c r="I614" s="197"/>
      <c r="J614" s="197"/>
      <c r="K614" s="197"/>
    </row>
    <row r="615" spans="1:11">
      <c r="A615" s="195"/>
      <c r="B615" s="195"/>
      <c r="C615" s="194"/>
      <c r="G615" s="197"/>
      <c r="H615" s="197"/>
      <c r="I615" s="197"/>
      <c r="J615" s="197"/>
      <c r="K615" s="197"/>
    </row>
    <row r="616" spans="1:11">
      <c r="A616" s="195"/>
      <c r="B616" s="195"/>
      <c r="C616" s="194"/>
      <c r="G616" s="197"/>
      <c r="H616" s="197"/>
      <c r="I616" s="197"/>
      <c r="J616" s="197"/>
      <c r="K616" s="197"/>
    </row>
    <row r="617" spans="1:11">
      <c r="A617" s="195"/>
      <c r="B617" s="195"/>
      <c r="C617" s="194"/>
      <c r="G617" s="197"/>
      <c r="H617" s="197"/>
      <c r="I617" s="197"/>
      <c r="J617" s="197"/>
      <c r="K617" s="197"/>
    </row>
    <row r="618" spans="1:11">
      <c r="A618" s="195"/>
      <c r="B618" s="195"/>
      <c r="C618" s="194"/>
      <c r="G618" s="197"/>
      <c r="H618" s="197"/>
      <c r="I618" s="197"/>
      <c r="J618" s="197"/>
      <c r="K618" s="197"/>
    </row>
    <row r="619" spans="1:11">
      <c r="A619" s="195"/>
      <c r="B619" s="195"/>
      <c r="C619" s="194"/>
      <c r="G619" s="197"/>
      <c r="H619" s="197"/>
      <c r="I619" s="197"/>
      <c r="J619" s="197"/>
      <c r="K619" s="197"/>
    </row>
    <row r="620" spans="1:11">
      <c r="A620" s="195"/>
      <c r="B620" s="195"/>
      <c r="C620" s="194"/>
      <c r="G620" s="197"/>
      <c r="H620" s="197"/>
      <c r="I620" s="197"/>
      <c r="J620" s="197"/>
      <c r="K620" s="197"/>
    </row>
    <row r="621" spans="1:11">
      <c r="A621" s="195"/>
      <c r="B621" s="195"/>
      <c r="C621" s="194"/>
      <c r="G621" s="197"/>
      <c r="H621" s="197"/>
      <c r="I621" s="197"/>
      <c r="J621" s="197"/>
      <c r="K621" s="197"/>
    </row>
    <row r="622" spans="1:11">
      <c r="A622" s="195"/>
      <c r="B622" s="195"/>
      <c r="C622" s="194"/>
      <c r="G622" s="197"/>
      <c r="H622" s="197"/>
      <c r="I622" s="197"/>
      <c r="J622" s="197"/>
      <c r="K622" s="197"/>
    </row>
    <row r="623" spans="1:11">
      <c r="A623" s="195"/>
      <c r="B623" s="195"/>
      <c r="C623" s="194"/>
      <c r="G623" s="197"/>
      <c r="H623" s="197"/>
      <c r="I623" s="197"/>
      <c r="J623" s="197"/>
      <c r="K623" s="197"/>
    </row>
    <row r="624" spans="1:11">
      <c r="A624" s="195"/>
      <c r="B624" s="195"/>
      <c r="C624" s="194"/>
      <c r="G624" s="197"/>
      <c r="H624" s="197"/>
      <c r="I624" s="197"/>
      <c r="J624" s="197"/>
      <c r="K624" s="197"/>
    </row>
    <row r="625" spans="1:11">
      <c r="A625" s="195"/>
      <c r="B625" s="195"/>
      <c r="C625" s="194"/>
      <c r="G625" s="197"/>
      <c r="H625" s="197"/>
      <c r="I625" s="197"/>
      <c r="J625" s="197"/>
      <c r="K625" s="197"/>
    </row>
    <row r="626" spans="1:11">
      <c r="A626" s="195"/>
      <c r="B626" s="195"/>
      <c r="C626" s="194"/>
      <c r="G626" s="197"/>
      <c r="H626" s="197"/>
      <c r="I626" s="197"/>
      <c r="J626" s="197"/>
      <c r="K626" s="197"/>
    </row>
    <row r="627" spans="1:11">
      <c r="A627" s="195"/>
      <c r="B627" s="195"/>
      <c r="C627" s="194"/>
      <c r="G627" s="197"/>
      <c r="H627" s="197"/>
      <c r="I627" s="197"/>
      <c r="J627" s="197"/>
      <c r="K627" s="197"/>
    </row>
    <row r="628" spans="1:11">
      <c r="A628" s="195"/>
      <c r="B628" s="195"/>
      <c r="C628" s="194"/>
      <c r="G628" s="197"/>
      <c r="H628" s="197"/>
      <c r="I628" s="197"/>
      <c r="J628" s="197"/>
      <c r="K628" s="197"/>
    </row>
    <row r="629" spans="1:11">
      <c r="A629" s="195"/>
      <c r="B629" s="195"/>
      <c r="C629" s="194"/>
      <c r="G629" s="197"/>
      <c r="H629" s="197"/>
      <c r="I629" s="197"/>
      <c r="J629" s="197"/>
      <c r="K629" s="197"/>
    </row>
    <row r="630" spans="1:11">
      <c r="A630" s="195"/>
      <c r="B630" s="195"/>
      <c r="C630" s="194"/>
      <c r="G630" s="197"/>
      <c r="H630" s="197"/>
      <c r="I630" s="197"/>
      <c r="J630" s="197"/>
      <c r="K630" s="197"/>
    </row>
    <row r="631" spans="1:11">
      <c r="A631" s="195"/>
      <c r="B631" s="195"/>
      <c r="C631" s="194"/>
      <c r="G631" s="197"/>
      <c r="H631" s="197"/>
      <c r="I631" s="197"/>
      <c r="J631" s="197"/>
      <c r="K631" s="197"/>
    </row>
    <row r="632" spans="1:11">
      <c r="A632" s="195"/>
      <c r="B632" s="195"/>
      <c r="C632" s="194"/>
      <c r="G632" s="197"/>
      <c r="H632" s="197"/>
      <c r="I632" s="197"/>
      <c r="J632" s="197"/>
      <c r="K632" s="197"/>
    </row>
    <row r="633" spans="1:11">
      <c r="A633" s="195"/>
      <c r="B633" s="195"/>
      <c r="C633" s="194"/>
      <c r="G633" s="197"/>
      <c r="H633" s="197"/>
      <c r="I633" s="197"/>
      <c r="J633" s="197"/>
      <c r="K633" s="197"/>
    </row>
    <row r="634" spans="1:11">
      <c r="A634" s="195"/>
      <c r="B634" s="195"/>
      <c r="C634" s="194"/>
      <c r="G634" s="197"/>
      <c r="H634" s="197"/>
      <c r="I634" s="197"/>
      <c r="J634" s="197"/>
      <c r="K634" s="197"/>
    </row>
    <row r="635" spans="1:11">
      <c r="A635" s="195"/>
      <c r="B635" s="195"/>
      <c r="C635" s="194"/>
      <c r="G635" s="197"/>
      <c r="H635" s="197"/>
      <c r="I635" s="197"/>
      <c r="J635" s="197"/>
      <c r="K635" s="197"/>
    </row>
    <row r="636" spans="1:11">
      <c r="A636" s="195"/>
      <c r="B636" s="195"/>
      <c r="C636" s="194"/>
      <c r="G636" s="197"/>
      <c r="H636" s="197"/>
      <c r="I636" s="197"/>
      <c r="J636" s="197"/>
      <c r="K636" s="197"/>
    </row>
    <row r="637" spans="1:11">
      <c r="A637" s="195"/>
      <c r="B637" s="195"/>
      <c r="C637" s="194"/>
      <c r="G637" s="197"/>
      <c r="H637" s="197"/>
      <c r="I637" s="197"/>
      <c r="J637" s="197"/>
      <c r="K637" s="197"/>
    </row>
    <row r="638" spans="1:11">
      <c r="A638" s="195"/>
      <c r="B638" s="195"/>
      <c r="C638" s="194"/>
      <c r="G638" s="197"/>
      <c r="H638" s="197"/>
      <c r="I638" s="197"/>
      <c r="J638" s="197"/>
      <c r="K638" s="197"/>
    </row>
    <row r="639" spans="1:11">
      <c r="A639" s="195"/>
      <c r="B639" s="195"/>
      <c r="C639" s="194"/>
      <c r="G639" s="197"/>
      <c r="H639" s="197"/>
      <c r="I639" s="197"/>
      <c r="J639" s="197"/>
      <c r="K639" s="197"/>
    </row>
    <row r="640" spans="1:11">
      <c r="A640" s="195"/>
      <c r="B640" s="195"/>
      <c r="C640" s="194"/>
      <c r="G640" s="197"/>
      <c r="H640" s="197"/>
      <c r="I640" s="197"/>
      <c r="J640" s="197"/>
      <c r="K640" s="197"/>
    </row>
    <row r="641" spans="1:11">
      <c r="A641" s="195"/>
      <c r="B641" s="195"/>
      <c r="C641" s="194"/>
      <c r="G641" s="197"/>
      <c r="H641" s="197"/>
      <c r="I641" s="197"/>
      <c r="J641" s="197"/>
      <c r="K641" s="197"/>
    </row>
    <row r="642" spans="1:11">
      <c r="A642" s="195"/>
      <c r="B642" s="195"/>
      <c r="C642" s="194"/>
      <c r="G642" s="197"/>
      <c r="H642" s="197"/>
      <c r="I642" s="197"/>
      <c r="J642" s="197"/>
      <c r="K642" s="197"/>
    </row>
    <row r="643" spans="1:11">
      <c r="A643" s="195"/>
      <c r="B643" s="195"/>
      <c r="C643" s="194"/>
      <c r="G643" s="197"/>
      <c r="H643" s="197"/>
      <c r="I643" s="197"/>
      <c r="J643" s="197"/>
      <c r="K643" s="197"/>
    </row>
    <row r="644" spans="1:11">
      <c r="A644" s="195"/>
      <c r="B644" s="195"/>
      <c r="C644" s="194"/>
      <c r="G644" s="197"/>
      <c r="H644" s="197"/>
      <c r="I644" s="197"/>
      <c r="J644" s="197"/>
      <c r="K644" s="197"/>
    </row>
    <row r="645" spans="1:11">
      <c r="A645" s="195"/>
      <c r="B645" s="195"/>
      <c r="C645" s="194"/>
      <c r="G645" s="197"/>
      <c r="H645" s="197"/>
      <c r="I645" s="197"/>
      <c r="J645" s="197"/>
      <c r="K645" s="197"/>
    </row>
    <row r="646" spans="1:11">
      <c r="A646" s="195"/>
      <c r="B646" s="195"/>
      <c r="C646" s="194"/>
      <c r="G646" s="197"/>
      <c r="H646" s="197"/>
      <c r="I646" s="197"/>
      <c r="J646" s="197"/>
      <c r="K646" s="197"/>
    </row>
    <row r="647" spans="1:11">
      <c r="A647" s="195"/>
      <c r="B647" s="195"/>
      <c r="C647" s="194"/>
      <c r="G647" s="197"/>
      <c r="H647" s="197"/>
      <c r="I647" s="197"/>
      <c r="J647" s="197"/>
      <c r="K647" s="197"/>
    </row>
    <row r="648" spans="1:11">
      <c r="A648" s="195"/>
      <c r="B648" s="195"/>
      <c r="C648" s="194"/>
      <c r="G648" s="197"/>
      <c r="H648" s="197"/>
      <c r="I648" s="197"/>
      <c r="J648" s="197"/>
      <c r="K648" s="197"/>
    </row>
    <row r="649" spans="1:11">
      <c r="A649" s="195"/>
      <c r="B649" s="195"/>
      <c r="C649" s="194"/>
      <c r="G649" s="197"/>
      <c r="H649" s="197"/>
      <c r="I649" s="197"/>
      <c r="J649" s="197"/>
      <c r="K649" s="197"/>
    </row>
    <row r="650" spans="1:11">
      <c r="A650" s="195"/>
      <c r="B650" s="195"/>
      <c r="C650" s="194"/>
      <c r="G650" s="197"/>
      <c r="H650" s="197"/>
      <c r="I650" s="197"/>
      <c r="J650" s="197"/>
      <c r="K650" s="197"/>
    </row>
    <row r="651" spans="1:11">
      <c r="A651" s="195"/>
      <c r="B651" s="195"/>
      <c r="C651" s="194"/>
      <c r="G651" s="197"/>
      <c r="H651" s="197"/>
      <c r="I651" s="197"/>
      <c r="J651" s="197"/>
      <c r="K651" s="197"/>
    </row>
    <row r="652" spans="1:11">
      <c r="A652" s="195"/>
      <c r="B652" s="195"/>
      <c r="C652" s="194"/>
      <c r="G652" s="197"/>
      <c r="H652" s="197"/>
      <c r="I652" s="197"/>
      <c r="J652" s="197"/>
      <c r="K652" s="197"/>
    </row>
    <row r="653" spans="1:11">
      <c r="A653" s="195"/>
      <c r="B653" s="195"/>
      <c r="C653" s="194"/>
      <c r="G653" s="197"/>
      <c r="H653" s="197"/>
      <c r="I653" s="197"/>
      <c r="J653" s="197"/>
      <c r="K653" s="197"/>
    </row>
    <row r="654" spans="1:11">
      <c r="A654" s="195"/>
      <c r="B654" s="195"/>
      <c r="C654" s="194"/>
      <c r="G654" s="197"/>
      <c r="H654" s="197"/>
      <c r="I654" s="197"/>
      <c r="J654" s="197"/>
      <c r="K654" s="197"/>
    </row>
    <row r="655" spans="1:11">
      <c r="A655" s="195"/>
      <c r="B655" s="195"/>
      <c r="C655" s="194"/>
      <c r="G655" s="197"/>
      <c r="H655" s="197"/>
      <c r="I655" s="197"/>
      <c r="J655" s="197"/>
      <c r="K655" s="197"/>
    </row>
    <row r="656" spans="1:11">
      <c r="A656" s="195"/>
      <c r="B656" s="195"/>
      <c r="C656" s="194"/>
      <c r="G656" s="197"/>
      <c r="H656" s="197"/>
      <c r="I656" s="197"/>
      <c r="J656" s="197"/>
      <c r="K656" s="197"/>
    </row>
    <row r="657" spans="1:11">
      <c r="A657" s="195"/>
      <c r="B657" s="195"/>
      <c r="C657" s="194"/>
      <c r="G657" s="197"/>
      <c r="H657" s="197"/>
      <c r="I657" s="197"/>
      <c r="J657" s="197"/>
      <c r="K657" s="197"/>
    </row>
    <row r="658" spans="1:11">
      <c r="A658" s="195"/>
      <c r="B658" s="195"/>
      <c r="C658" s="194"/>
      <c r="G658" s="197"/>
      <c r="H658" s="197"/>
      <c r="I658" s="197"/>
      <c r="J658" s="197"/>
      <c r="K658" s="197"/>
    </row>
    <row r="659" spans="1:11">
      <c r="A659" s="195"/>
      <c r="B659" s="195"/>
      <c r="C659" s="194"/>
      <c r="G659" s="197"/>
      <c r="H659" s="197"/>
      <c r="I659" s="197"/>
      <c r="J659" s="197"/>
      <c r="K659" s="197"/>
    </row>
    <row r="660" spans="1:11">
      <c r="A660" s="195"/>
      <c r="B660" s="195"/>
      <c r="C660" s="194"/>
      <c r="G660" s="197"/>
      <c r="H660" s="197"/>
      <c r="I660" s="197"/>
      <c r="J660" s="197"/>
      <c r="K660" s="197"/>
    </row>
    <row r="661" spans="1:11">
      <c r="A661" s="195"/>
      <c r="B661" s="195"/>
      <c r="C661" s="194"/>
      <c r="G661" s="197"/>
      <c r="H661" s="197"/>
      <c r="I661" s="197"/>
      <c r="J661" s="197"/>
      <c r="K661" s="197"/>
    </row>
    <row r="662" spans="1:11">
      <c r="A662" s="195"/>
      <c r="B662" s="195"/>
      <c r="C662" s="194"/>
      <c r="G662" s="197"/>
      <c r="H662" s="197"/>
      <c r="I662" s="197"/>
      <c r="J662" s="197"/>
      <c r="K662" s="197"/>
    </row>
    <row r="663" spans="1:11">
      <c r="A663" s="195"/>
      <c r="B663" s="195"/>
      <c r="C663" s="194"/>
      <c r="G663" s="197"/>
      <c r="H663" s="197"/>
      <c r="I663" s="197"/>
      <c r="J663" s="197"/>
      <c r="K663" s="197"/>
    </row>
    <row r="664" spans="1:11">
      <c r="A664" s="195"/>
      <c r="B664" s="195"/>
      <c r="C664" s="194"/>
      <c r="G664" s="197"/>
      <c r="H664" s="197"/>
      <c r="I664" s="197"/>
      <c r="J664" s="197"/>
      <c r="K664" s="197"/>
    </row>
    <row r="665" spans="1:11">
      <c r="A665" s="195"/>
      <c r="B665" s="195"/>
      <c r="C665" s="194"/>
      <c r="G665" s="197"/>
      <c r="H665" s="197"/>
      <c r="I665" s="197"/>
      <c r="J665" s="197"/>
      <c r="K665" s="197"/>
    </row>
    <row r="666" spans="1:11">
      <c r="A666" s="195"/>
      <c r="B666" s="195"/>
      <c r="C666" s="194"/>
      <c r="G666" s="197"/>
      <c r="H666" s="197"/>
      <c r="I666" s="197"/>
      <c r="J666" s="197"/>
      <c r="K666" s="197"/>
    </row>
    <row r="667" spans="1:11">
      <c r="A667" s="195"/>
      <c r="B667" s="195"/>
      <c r="C667" s="194"/>
      <c r="G667" s="197"/>
      <c r="H667" s="197"/>
      <c r="I667" s="197"/>
      <c r="J667" s="197"/>
      <c r="K667" s="197"/>
    </row>
    <row r="668" spans="1:11">
      <c r="A668" s="195"/>
      <c r="B668" s="195"/>
      <c r="C668" s="194"/>
      <c r="G668" s="197"/>
      <c r="H668" s="197"/>
      <c r="I668" s="197"/>
      <c r="J668" s="197"/>
      <c r="K668" s="197"/>
    </row>
    <row r="669" spans="1:11">
      <c r="A669" s="195"/>
      <c r="B669" s="195"/>
      <c r="C669" s="194"/>
      <c r="G669" s="197"/>
      <c r="H669" s="197"/>
      <c r="I669" s="197"/>
      <c r="J669" s="197"/>
      <c r="K669" s="197"/>
    </row>
    <row r="670" spans="1:11">
      <c r="A670" s="195"/>
      <c r="B670" s="195"/>
      <c r="C670" s="194"/>
      <c r="G670" s="197"/>
      <c r="H670" s="197"/>
      <c r="I670" s="197"/>
      <c r="J670" s="197"/>
      <c r="K670" s="197"/>
    </row>
    <row r="671" spans="1:11">
      <c r="A671" s="195"/>
      <c r="B671" s="195"/>
      <c r="C671" s="194"/>
      <c r="G671" s="197"/>
      <c r="H671" s="197"/>
      <c r="I671" s="197"/>
      <c r="J671" s="197"/>
      <c r="K671" s="197"/>
    </row>
    <row r="672" spans="1:11">
      <c r="A672" s="195"/>
      <c r="B672" s="195"/>
      <c r="C672" s="194"/>
      <c r="G672" s="197"/>
      <c r="H672" s="197"/>
      <c r="I672" s="197"/>
      <c r="J672" s="197"/>
      <c r="K672" s="197"/>
    </row>
    <row r="673" spans="1:11">
      <c r="A673" s="195"/>
      <c r="B673" s="195"/>
      <c r="C673" s="194"/>
      <c r="G673" s="197"/>
      <c r="H673" s="197"/>
      <c r="I673" s="197"/>
      <c r="J673" s="197"/>
      <c r="K673" s="197"/>
    </row>
    <row r="674" spans="1:11">
      <c r="A674" s="195"/>
      <c r="B674" s="195"/>
      <c r="C674" s="194"/>
      <c r="G674" s="197"/>
      <c r="H674" s="197"/>
      <c r="I674" s="197"/>
      <c r="J674" s="197"/>
      <c r="K674" s="197"/>
    </row>
    <row r="675" spans="1:11">
      <c r="A675" s="195"/>
      <c r="B675" s="195"/>
      <c r="C675" s="194"/>
      <c r="G675" s="197"/>
      <c r="H675" s="197"/>
      <c r="I675" s="197"/>
      <c r="J675" s="197"/>
      <c r="K675" s="197"/>
    </row>
    <row r="676" spans="1:11">
      <c r="A676" s="195"/>
      <c r="B676" s="195"/>
      <c r="C676" s="194"/>
      <c r="G676" s="197"/>
      <c r="H676" s="197"/>
      <c r="I676" s="197"/>
      <c r="J676" s="197"/>
      <c r="K676" s="197"/>
    </row>
    <row r="677" spans="1:11">
      <c r="A677" s="195"/>
      <c r="B677" s="195"/>
      <c r="C677" s="194"/>
      <c r="G677" s="197"/>
      <c r="H677" s="197"/>
      <c r="I677" s="197"/>
      <c r="J677" s="197"/>
      <c r="K677" s="197"/>
    </row>
    <row r="678" spans="1:11">
      <c r="A678" s="195"/>
      <c r="B678" s="195"/>
      <c r="C678" s="194"/>
      <c r="G678" s="197"/>
      <c r="H678" s="197"/>
      <c r="I678" s="197"/>
      <c r="J678" s="197"/>
      <c r="K678" s="197"/>
    </row>
    <row r="679" spans="1:11">
      <c r="A679" s="195"/>
      <c r="B679" s="195"/>
      <c r="C679" s="194"/>
      <c r="G679" s="197"/>
      <c r="H679" s="197"/>
      <c r="I679" s="197"/>
      <c r="J679" s="197"/>
      <c r="K679" s="197"/>
    </row>
    <row r="680" spans="1:11">
      <c r="A680" s="195"/>
      <c r="B680" s="195"/>
      <c r="C680" s="194"/>
      <c r="G680" s="197"/>
      <c r="H680" s="197"/>
      <c r="I680" s="197"/>
      <c r="J680" s="197"/>
      <c r="K680" s="197"/>
    </row>
    <row r="681" spans="1:11">
      <c r="A681" s="195"/>
      <c r="B681" s="195"/>
      <c r="C681" s="194"/>
      <c r="G681" s="197"/>
      <c r="H681" s="197"/>
      <c r="I681" s="197"/>
      <c r="J681" s="197"/>
      <c r="K681" s="197"/>
    </row>
    <row r="682" spans="1:11">
      <c r="A682" s="195"/>
      <c r="B682" s="195"/>
      <c r="C682" s="194"/>
      <c r="G682" s="197"/>
      <c r="H682" s="197"/>
      <c r="I682" s="197"/>
      <c r="J682" s="197"/>
      <c r="K682" s="197"/>
    </row>
    <row r="683" spans="1:11">
      <c r="A683" s="195"/>
      <c r="B683" s="195"/>
      <c r="C683" s="194"/>
      <c r="G683" s="197"/>
      <c r="H683" s="197"/>
      <c r="I683" s="197"/>
      <c r="J683" s="197"/>
      <c r="K683" s="197"/>
    </row>
    <row r="684" spans="1:11">
      <c r="A684" s="195"/>
      <c r="B684" s="195"/>
      <c r="C684" s="194"/>
      <c r="G684" s="197"/>
      <c r="H684" s="197"/>
      <c r="I684" s="197"/>
      <c r="J684" s="197"/>
      <c r="K684" s="197"/>
    </row>
    <row r="685" spans="1:11">
      <c r="A685" s="195"/>
      <c r="B685" s="195"/>
      <c r="C685" s="194"/>
      <c r="G685" s="197"/>
      <c r="H685" s="197"/>
      <c r="I685" s="197"/>
      <c r="J685" s="197"/>
      <c r="K685" s="197"/>
    </row>
    <row r="686" spans="1:11">
      <c r="A686" s="195"/>
      <c r="B686" s="195"/>
      <c r="C686" s="194"/>
      <c r="G686" s="197"/>
      <c r="H686" s="197"/>
      <c r="I686" s="197"/>
      <c r="J686" s="197"/>
      <c r="K686" s="197"/>
    </row>
    <row r="687" spans="1:11">
      <c r="A687" s="195"/>
      <c r="B687" s="195"/>
      <c r="C687" s="194"/>
      <c r="G687" s="197"/>
      <c r="H687" s="197"/>
      <c r="I687" s="197"/>
      <c r="J687" s="197"/>
      <c r="K687" s="197"/>
    </row>
    <row r="688" spans="1:11">
      <c r="A688" s="195"/>
      <c r="B688" s="195"/>
      <c r="C688" s="194"/>
      <c r="G688" s="197"/>
      <c r="H688" s="197"/>
      <c r="I688" s="197"/>
      <c r="J688" s="197"/>
      <c r="K688" s="197"/>
    </row>
    <row r="689" spans="1:11">
      <c r="A689" s="195"/>
      <c r="B689" s="195"/>
      <c r="C689" s="194"/>
      <c r="G689" s="197"/>
      <c r="H689" s="197"/>
      <c r="I689" s="197"/>
      <c r="J689" s="197"/>
      <c r="K689" s="197"/>
    </row>
    <row r="690" spans="1:11">
      <c r="A690" s="195"/>
      <c r="B690" s="195"/>
      <c r="C690" s="194"/>
      <c r="G690" s="197"/>
      <c r="H690" s="197"/>
      <c r="I690" s="197"/>
      <c r="J690" s="197"/>
      <c r="K690" s="197"/>
    </row>
    <row r="691" spans="1:11">
      <c r="A691" s="195"/>
      <c r="B691" s="195"/>
      <c r="C691" s="194"/>
      <c r="G691" s="197"/>
      <c r="H691" s="197"/>
      <c r="I691" s="197"/>
      <c r="J691" s="197"/>
      <c r="K691" s="197"/>
    </row>
    <row r="692" spans="1:11">
      <c r="A692" s="195"/>
      <c r="B692" s="195"/>
      <c r="C692" s="194"/>
      <c r="G692" s="197"/>
      <c r="H692" s="197"/>
      <c r="I692" s="197"/>
      <c r="J692" s="197"/>
      <c r="K692" s="197"/>
    </row>
    <row r="693" spans="1:11">
      <c r="A693" s="195"/>
      <c r="B693" s="195"/>
      <c r="C693" s="194"/>
      <c r="G693" s="197"/>
      <c r="H693" s="197"/>
      <c r="I693" s="197"/>
      <c r="J693" s="197"/>
      <c r="K693" s="197"/>
    </row>
    <row r="694" spans="1:11">
      <c r="A694" s="195"/>
      <c r="B694" s="195"/>
      <c r="C694" s="194"/>
      <c r="G694" s="197"/>
      <c r="H694" s="197"/>
      <c r="I694" s="197"/>
      <c r="J694" s="197"/>
      <c r="K694" s="197"/>
    </row>
    <row r="695" spans="1:11">
      <c r="A695" s="195"/>
      <c r="B695" s="195"/>
      <c r="C695" s="194"/>
      <c r="G695" s="197"/>
      <c r="H695" s="197"/>
      <c r="I695" s="197"/>
      <c r="J695" s="197"/>
      <c r="K695" s="197"/>
    </row>
    <row r="696" spans="1:11">
      <c r="A696" s="195"/>
      <c r="B696" s="195"/>
      <c r="C696" s="194"/>
      <c r="G696" s="197"/>
      <c r="H696" s="197"/>
      <c r="I696" s="197"/>
      <c r="J696" s="197"/>
      <c r="K696" s="197"/>
    </row>
    <row r="697" spans="1:11">
      <c r="A697" s="195"/>
      <c r="B697" s="195"/>
      <c r="C697" s="194"/>
      <c r="G697" s="197"/>
      <c r="H697" s="197"/>
      <c r="I697" s="197"/>
      <c r="J697" s="197"/>
      <c r="K697" s="197"/>
    </row>
    <row r="698" spans="1:11">
      <c r="A698" s="195"/>
      <c r="B698" s="195"/>
      <c r="C698" s="194"/>
      <c r="G698" s="197"/>
      <c r="H698" s="197"/>
      <c r="I698" s="197"/>
      <c r="J698" s="197"/>
      <c r="K698" s="197"/>
    </row>
    <row r="699" spans="1:11">
      <c r="A699" s="195"/>
      <c r="B699" s="195"/>
      <c r="C699" s="194"/>
      <c r="G699" s="197"/>
      <c r="H699" s="197"/>
      <c r="I699" s="197"/>
      <c r="J699" s="197"/>
      <c r="K699" s="197"/>
    </row>
    <row r="700" spans="1:11">
      <c r="A700" s="195"/>
      <c r="B700" s="195"/>
      <c r="C700" s="194"/>
      <c r="G700" s="197"/>
      <c r="H700" s="197"/>
      <c r="I700" s="197"/>
      <c r="J700" s="197"/>
      <c r="K700" s="197"/>
    </row>
    <row r="701" spans="1:11">
      <c r="A701" s="195"/>
      <c r="B701" s="195"/>
      <c r="C701" s="194"/>
      <c r="G701" s="197"/>
      <c r="H701" s="197"/>
      <c r="I701" s="197"/>
      <c r="J701" s="197"/>
      <c r="K701" s="197"/>
    </row>
    <row r="702" spans="1:11">
      <c r="A702" s="195"/>
      <c r="B702" s="195"/>
      <c r="C702" s="194"/>
      <c r="G702" s="197"/>
      <c r="H702" s="197"/>
      <c r="I702" s="197"/>
      <c r="J702" s="197"/>
      <c r="K702" s="197"/>
    </row>
    <row r="703" spans="1:11">
      <c r="A703" s="195"/>
      <c r="B703" s="195"/>
      <c r="C703" s="194"/>
      <c r="G703" s="197"/>
      <c r="H703" s="197"/>
      <c r="I703" s="197"/>
      <c r="J703" s="197"/>
      <c r="K703" s="197"/>
    </row>
    <row r="704" spans="1:11">
      <c r="A704" s="195"/>
      <c r="B704" s="195"/>
      <c r="C704" s="194"/>
      <c r="G704" s="197"/>
      <c r="H704" s="197"/>
      <c r="I704" s="197"/>
      <c r="J704" s="197"/>
      <c r="K704" s="197"/>
    </row>
    <row r="705" spans="1:11">
      <c r="A705" s="195"/>
      <c r="B705" s="195"/>
      <c r="C705" s="194"/>
      <c r="G705" s="197"/>
      <c r="H705" s="197"/>
      <c r="I705" s="197"/>
      <c r="J705" s="197"/>
      <c r="K705" s="197"/>
    </row>
    <row r="706" spans="1:11">
      <c r="A706" s="195"/>
      <c r="B706" s="195"/>
      <c r="C706" s="194"/>
      <c r="G706" s="197"/>
      <c r="H706" s="197"/>
      <c r="I706" s="197"/>
      <c r="J706" s="197"/>
      <c r="K706" s="197"/>
    </row>
    <row r="707" spans="1:11">
      <c r="A707" s="195"/>
      <c r="B707" s="195"/>
      <c r="C707" s="194"/>
      <c r="G707" s="197"/>
      <c r="H707" s="197"/>
      <c r="I707" s="197"/>
      <c r="J707" s="197"/>
      <c r="K707" s="197"/>
    </row>
    <row r="708" spans="1:11">
      <c r="A708" s="195"/>
      <c r="B708" s="195"/>
      <c r="C708" s="194"/>
      <c r="G708" s="197"/>
      <c r="H708" s="197"/>
      <c r="I708" s="197"/>
      <c r="J708" s="197"/>
      <c r="K708" s="197"/>
    </row>
    <row r="709" spans="1:11">
      <c r="A709" s="195"/>
      <c r="B709" s="195"/>
      <c r="C709" s="194"/>
      <c r="G709" s="197"/>
      <c r="H709" s="197"/>
      <c r="I709" s="197"/>
      <c r="J709" s="197"/>
      <c r="K709" s="197"/>
    </row>
    <row r="710" spans="1:11">
      <c r="A710" s="195"/>
      <c r="B710" s="195"/>
      <c r="C710" s="194"/>
      <c r="G710" s="197"/>
      <c r="H710" s="197"/>
      <c r="I710" s="197"/>
      <c r="J710" s="197"/>
      <c r="K710" s="197"/>
    </row>
    <row r="711" spans="1:11">
      <c r="A711" s="195"/>
      <c r="B711" s="195"/>
      <c r="C711" s="194"/>
      <c r="G711" s="197"/>
      <c r="H711" s="197"/>
      <c r="I711" s="197"/>
      <c r="J711" s="197"/>
      <c r="K711" s="197"/>
    </row>
    <row r="712" spans="1:11">
      <c r="A712" s="195"/>
      <c r="B712" s="195"/>
      <c r="C712" s="194"/>
      <c r="G712" s="197"/>
      <c r="H712" s="197"/>
      <c r="I712" s="197"/>
      <c r="J712" s="197"/>
      <c r="K712" s="197"/>
    </row>
    <row r="713" spans="1:11">
      <c r="A713" s="195"/>
      <c r="B713" s="195"/>
      <c r="C713" s="194"/>
      <c r="G713" s="197"/>
      <c r="H713" s="197"/>
      <c r="I713" s="197"/>
      <c r="J713" s="197"/>
      <c r="K713" s="197"/>
    </row>
    <row r="714" spans="1:11">
      <c r="A714" s="195"/>
      <c r="B714" s="195"/>
      <c r="C714" s="194"/>
      <c r="G714" s="197"/>
      <c r="H714" s="197"/>
      <c r="I714" s="197"/>
      <c r="J714" s="197"/>
      <c r="K714" s="197"/>
    </row>
    <row r="715" spans="1:11">
      <c r="A715" s="195"/>
      <c r="B715" s="195"/>
      <c r="C715" s="194"/>
      <c r="G715" s="197"/>
      <c r="H715" s="197"/>
      <c r="I715" s="197"/>
      <c r="J715" s="197"/>
      <c r="K715" s="197"/>
    </row>
    <row r="716" spans="1:11">
      <c r="A716" s="195"/>
      <c r="B716" s="195"/>
      <c r="C716" s="194"/>
      <c r="G716" s="197"/>
      <c r="H716" s="197"/>
      <c r="I716" s="197"/>
      <c r="J716" s="197"/>
      <c r="K716" s="197"/>
    </row>
    <row r="717" spans="1:11">
      <c r="A717" s="195"/>
      <c r="B717" s="195"/>
      <c r="C717" s="194"/>
      <c r="G717" s="197"/>
      <c r="H717" s="197"/>
      <c r="I717" s="197"/>
      <c r="J717" s="197"/>
      <c r="K717" s="197"/>
    </row>
    <row r="718" spans="1:11">
      <c r="A718" s="195"/>
      <c r="B718" s="195"/>
      <c r="C718" s="194"/>
      <c r="G718" s="197"/>
      <c r="H718" s="197"/>
      <c r="I718" s="197"/>
      <c r="J718" s="197"/>
      <c r="K718" s="197"/>
    </row>
    <row r="719" spans="1:11">
      <c r="A719" s="195"/>
      <c r="B719" s="195"/>
      <c r="C719" s="194"/>
      <c r="G719" s="197"/>
      <c r="H719" s="197"/>
      <c r="I719" s="197"/>
      <c r="J719" s="197"/>
      <c r="K719" s="197"/>
    </row>
    <row r="720" spans="1:11">
      <c r="A720" s="195"/>
      <c r="B720" s="195"/>
      <c r="C720" s="194"/>
      <c r="G720" s="197"/>
      <c r="H720" s="197"/>
      <c r="I720" s="197"/>
      <c r="J720" s="197"/>
      <c r="K720" s="197"/>
    </row>
    <row r="721" spans="1:11">
      <c r="A721" s="195"/>
      <c r="B721" s="195"/>
      <c r="C721" s="194"/>
      <c r="G721" s="197"/>
      <c r="H721" s="197"/>
      <c r="I721" s="197"/>
      <c r="J721" s="197"/>
      <c r="K721" s="197"/>
    </row>
    <row r="722" spans="1:11">
      <c r="A722" s="195"/>
      <c r="B722" s="195"/>
      <c r="C722" s="194"/>
      <c r="G722" s="197"/>
      <c r="H722" s="197"/>
      <c r="I722" s="197"/>
      <c r="J722" s="197"/>
      <c r="K722" s="197"/>
    </row>
    <row r="723" spans="1:11">
      <c r="A723" s="195"/>
      <c r="B723" s="195"/>
      <c r="C723" s="194"/>
      <c r="G723" s="197"/>
      <c r="H723" s="197"/>
      <c r="I723" s="197"/>
      <c r="J723" s="197"/>
      <c r="K723" s="197"/>
    </row>
    <row r="724" spans="1:11">
      <c r="A724" s="195"/>
      <c r="B724" s="195"/>
      <c r="C724" s="194"/>
      <c r="G724" s="197"/>
      <c r="H724" s="197"/>
      <c r="I724" s="197"/>
      <c r="J724" s="197"/>
      <c r="K724" s="197"/>
    </row>
    <row r="725" spans="1:11">
      <c r="A725" s="195"/>
      <c r="B725" s="195"/>
      <c r="C725" s="194"/>
      <c r="G725" s="197"/>
      <c r="H725" s="197"/>
      <c r="I725" s="197"/>
      <c r="J725" s="197"/>
      <c r="K725" s="197"/>
    </row>
    <row r="726" spans="1:11">
      <c r="A726" s="195"/>
      <c r="B726" s="195"/>
      <c r="C726" s="194"/>
      <c r="G726" s="197"/>
      <c r="H726" s="197"/>
      <c r="I726" s="197"/>
      <c r="J726" s="197"/>
      <c r="K726" s="197"/>
    </row>
    <row r="727" spans="1:11">
      <c r="A727" s="195"/>
      <c r="B727" s="195"/>
      <c r="C727" s="194"/>
      <c r="G727" s="197"/>
      <c r="H727" s="197"/>
      <c r="I727" s="197"/>
      <c r="J727" s="197"/>
      <c r="K727" s="197"/>
    </row>
    <row r="728" spans="1:11">
      <c r="A728" s="195"/>
      <c r="B728" s="195"/>
      <c r="C728" s="194"/>
      <c r="G728" s="197"/>
      <c r="H728" s="197"/>
      <c r="I728" s="197"/>
      <c r="J728" s="197"/>
      <c r="K728" s="197"/>
    </row>
    <row r="729" spans="1:11">
      <c r="A729" s="195"/>
      <c r="B729" s="195"/>
      <c r="C729" s="194"/>
      <c r="G729" s="197"/>
      <c r="H729" s="197"/>
      <c r="I729" s="197"/>
      <c r="J729" s="197"/>
      <c r="K729" s="197"/>
    </row>
    <row r="730" spans="1:11">
      <c r="A730" s="195"/>
      <c r="B730" s="195"/>
      <c r="C730" s="194"/>
      <c r="G730" s="197"/>
      <c r="H730" s="197"/>
      <c r="I730" s="197"/>
      <c r="J730" s="197"/>
      <c r="K730" s="197"/>
    </row>
    <row r="731" spans="1:11">
      <c r="A731" s="195"/>
      <c r="B731" s="195"/>
      <c r="C731" s="194"/>
      <c r="G731" s="197"/>
      <c r="H731" s="197"/>
      <c r="I731" s="197"/>
      <c r="J731" s="197"/>
      <c r="K731" s="197"/>
    </row>
    <row r="732" spans="1:11">
      <c r="A732" s="195"/>
      <c r="B732" s="195"/>
      <c r="C732" s="194"/>
      <c r="G732" s="197"/>
      <c r="H732" s="197"/>
      <c r="I732" s="197"/>
      <c r="J732" s="197"/>
      <c r="K732" s="197"/>
    </row>
    <row r="733" spans="1:11">
      <c r="A733" s="195"/>
      <c r="B733" s="195"/>
      <c r="C733" s="194"/>
      <c r="G733" s="197"/>
      <c r="H733" s="197"/>
      <c r="I733" s="197"/>
      <c r="J733" s="197"/>
      <c r="K733" s="197"/>
    </row>
    <row r="734" spans="1:11">
      <c r="A734" s="195"/>
      <c r="B734" s="195"/>
      <c r="C734" s="194"/>
      <c r="G734" s="197"/>
      <c r="H734" s="197"/>
      <c r="I734" s="197"/>
      <c r="J734" s="197"/>
      <c r="K734" s="197"/>
    </row>
    <row r="735" spans="1:11">
      <c r="A735" s="195"/>
      <c r="B735" s="195"/>
      <c r="C735" s="194"/>
      <c r="G735" s="197"/>
      <c r="H735" s="197"/>
      <c r="I735" s="197"/>
      <c r="J735" s="197"/>
      <c r="K735" s="197"/>
    </row>
    <row r="736" spans="1:11">
      <c r="A736" s="195"/>
      <c r="B736" s="195"/>
      <c r="C736" s="194"/>
      <c r="G736" s="197"/>
      <c r="H736" s="197"/>
      <c r="I736" s="197"/>
      <c r="J736" s="197"/>
      <c r="K736" s="197"/>
    </row>
    <row r="737" spans="1:11">
      <c r="A737" s="195"/>
      <c r="B737" s="195"/>
      <c r="C737" s="194"/>
      <c r="G737" s="197"/>
      <c r="H737" s="197"/>
      <c r="I737" s="197"/>
      <c r="J737" s="197"/>
      <c r="K737" s="197"/>
    </row>
    <row r="738" spans="1:11">
      <c r="A738" s="195"/>
      <c r="B738" s="195"/>
      <c r="C738" s="194"/>
      <c r="G738" s="197"/>
      <c r="H738" s="197"/>
      <c r="I738" s="197"/>
      <c r="J738" s="197"/>
      <c r="K738" s="197"/>
    </row>
    <row r="739" spans="1:11">
      <c r="A739" s="195"/>
      <c r="B739" s="195"/>
      <c r="C739" s="194"/>
      <c r="G739" s="197"/>
      <c r="H739" s="197"/>
      <c r="I739" s="197"/>
      <c r="J739" s="197"/>
      <c r="K739" s="197"/>
    </row>
    <row r="740" spans="1:11">
      <c r="A740" s="195"/>
      <c r="B740" s="195"/>
      <c r="C740" s="194"/>
      <c r="G740" s="197"/>
      <c r="H740" s="197"/>
      <c r="I740" s="197"/>
      <c r="J740" s="197"/>
      <c r="K740" s="197"/>
    </row>
    <row r="741" spans="1:11">
      <c r="A741" s="195"/>
      <c r="B741" s="195"/>
      <c r="C741" s="194"/>
      <c r="G741" s="197"/>
      <c r="H741" s="197"/>
      <c r="I741" s="197"/>
      <c r="J741" s="197"/>
      <c r="K741" s="197"/>
    </row>
    <row r="742" spans="1:11">
      <c r="A742" s="195"/>
      <c r="B742" s="195"/>
      <c r="C742" s="194"/>
      <c r="G742" s="197"/>
      <c r="H742" s="197"/>
      <c r="I742" s="197"/>
      <c r="J742" s="197"/>
      <c r="K742" s="197"/>
    </row>
    <row r="743" spans="1:11">
      <c r="A743" s="195"/>
      <c r="B743" s="195"/>
      <c r="C743" s="194"/>
      <c r="G743" s="197"/>
      <c r="H743" s="197"/>
      <c r="I743" s="197"/>
      <c r="J743" s="197"/>
      <c r="K743" s="197"/>
    </row>
    <row r="744" spans="1:11">
      <c r="A744" s="195"/>
      <c r="B744" s="195"/>
      <c r="C744" s="194"/>
      <c r="G744" s="197"/>
      <c r="H744" s="197"/>
      <c r="I744" s="197"/>
      <c r="J744" s="197"/>
      <c r="K744" s="197"/>
    </row>
    <row r="745" spans="1:11">
      <c r="A745" s="195"/>
      <c r="B745" s="195"/>
      <c r="C745" s="194"/>
      <c r="G745" s="197"/>
      <c r="H745" s="197"/>
      <c r="I745" s="197"/>
      <c r="J745" s="197"/>
      <c r="K745" s="197"/>
    </row>
    <row r="746" spans="1:11">
      <c r="A746" s="195"/>
      <c r="B746" s="195"/>
      <c r="C746" s="194"/>
      <c r="G746" s="197"/>
      <c r="H746" s="197"/>
      <c r="I746" s="197"/>
      <c r="J746" s="197"/>
      <c r="K746" s="197"/>
    </row>
    <row r="747" spans="1:11">
      <c r="A747" s="195"/>
      <c r="B747" s="195"/>
      <c r="C747" s="194"/>
      <c r="G747" s="197"/>
      <c r="H747" s="197"/>
      <c r="I747" s="197"/>
      <c r="J747" s="197"/>
      <c r="K747" s="197"/>
    </row>
    <row r="748" spans="1:11">
      <c r="A748" s="195"/>
      <c r="B748" s="195"/>
      <c r="C748" s="194"/>
      <c r="G748" s="197"/>
      <c r="H748" s="197"/>
      <c r="I748" s="197"/>
      <c r="J748" s="197"/>
      <c r="K748" s="197"/>
    </row>
    <row r="749" spans="1:11">
      <c r="A749" s="195"/>
      <c r="B749" s="195"/>
      <c r="C749" s="194"/>
      <c r="G749" s="197"/>
      <c r="H749" s="197"/>
      <c r="I749" s="197"/>
      <c r="J749" s="197"/>
      <c r="K749" s="197"/>
    </row>
    <row r="750" spans="1:11">
      <c r="A750" s="195"/>
      <c r="B750" s="195"/>
      <c r="C750" s="194"/>
      <c r="G750" s="197"/>
      <c r="H750" s="197"/>
      <c r="I750" s="197"/>
      <c r="J750" s="197"/>
      <c r="K750" s="197"/>
    </row>
    <row r="751" spans="1:11">
      <c r="A751" s="195"/>
      <c r="B751" s="195"/>
      <c r="C751" s="194"/>
      <c r="G751" s="197"/>
      <c r="H751" s="197"/>
      <c r="I751" s="197"/>
      <c r="J751" s="197"/>
      <c r="K751" s="197"/>
    </row>
    <row r="752" spans="1:11">
      <c r="A752" s="195"/>
      <c r="B752" s="195"/>
      <c r="C752" s="194"/>
      <c r="G752" s="197"/>
      <c r="H752" s="197"/>
      <c r="I752" s="197"/>
      <c r="J752" s="197"/>
      <c r="K752" s="197"/>
    </row>
    <row r="753" spans="1:11">
      <c r="A753" s="195"/>
      <c r="B753" s="195"/>
      <c r="C753" s="194"/>
      <c r="G753" s="197"/>
      <c r="H753" s="197"/>
      <c r="I753" s="197"/>
      <c r="J753" s="197"/>
      <c r="K753" s="197"/>
    </row>
    <row r="754" spans="1:11">
      <c r="A754" s="195"/>
      <c r="B754" s="195"/>
      <c r="C754" s="194"/>
      <c r="G754" s="197"/>
      <c r="H754" s="197"/>
      <c r="I754" s="197"/>
      <c r="J754" s="197"/>
      <c r="K754" s="197"/>
    </row>
    <row r="755" spans="1:11">
      <c r="A755" s="195"/>
      <c r="B755" s="195"/>
      <c r="C755" s="194"/>
      <c r="G755" s="197"/>
      <c r="H755" s="197"/>
      <c r="I755" s="197"/>
      <c r="J755" s="197"/>
      <c r="K755" s="197"/>
    </row>
    <row r="756" spans="1:11">
      <c r="A756" s="195"/>
      <c r="B756" s="195"/>
      <c r="C756" s="194"/>
      <c r="G756" s="197"/>
      <c r="H756" s="197"/>
      <c r="I756" s="197"/>
      <c r="J756" s="197"/>
      <c r="K756" s="197"/>
    </row>
    <row r="757" spans="1:11">
      <c r="A757" s="195"/>
      <c r="B757" s="195"/>
      <c r="C757" s="194"/>
      <c r="G757" s="197"/>
      <c r="H757" s="197"/>
      <c r="I757" s="197"/>
      <c r="J757" s="197"/>
      <c r="K757" s="197"/>
    </row>
    <row r="758" spans="1:11">
      <c r="A758" s="195"/>
      <c r="B758" s="195"/>
      <c r="C758" s="194"/>
      <c r="G758" s="197"/>
      <c r="H758" s="197"/>
      <c r="I758" s="197"/>
      <c r="J758" s="197"/>
      <c r="K758" s="197"/>
    </row>
    <row r="759" spans="1:11">
      <c r="A759" s="195"/>
      <c r="B759" s="195"/>
      <c r="C759" s="194"/>
      <c r="G759" s="197"/>
      <c r="H759" s="197"/>
      <c r="I759" s="197"/>
      <c r="J759" s="197"/>
      <c r="K759" s="197"/>
    </row>
    <row r="760" spans="1:11">
      <c r="A760" s="195"/>
      <c r="B760" s="195"/>
      <c r="C760" s="194"/>
      <c r="G760" s="197"/>
      <c r="H760" s="197"/>
      <c r="I760" s="197"/>
      <c r="J760" s="197"/>
      <c r="K760" s="197"/>
    </row>
    <row r="761" spans="1:11">
      <c r="A761" s="195"/>
      <c r="B761" s="195"/>
      <c r="C761" s="194"/>
      <c r="G761" s="197"/>
      <c r="H761" s="197"/>
      <c r="I761" s="197"/>
      <c r="J761" s="197"/>
      <c r="K761" s="197"/>
    </row>
    <row r="762" spans="1:11">
      <c r="A762" s="195"/>
      <c r="B762" s="195"/>
      <c r="C762" s="194"/>
      <c r="G762" s="197"/>
      <c r="H762" s="197"/>
      <c r="I762" s="197"/>
      <c r="J762" s="197"/>
      <c r="K762" s="197"/>
    </row>
    <row r="763" spans="1:11">
      <c r="A763" s="195"/>
      <c r="B763" s="195"/>
      <c r="C763" s="194"/>
      <c r="G763" s="197"/>
      <c r="H763" s="197"/>
      <c r="I763" s="197"/>
      <c r="J763" s="197"/>
      <c r="K763" s="197"/>
    </row>
    <row r="764" spans="1:11">
      <c r="A764" s="195"/>
      <c r="B764" s="195"/>
      <c r="C764" s="194"/>
      <c r="G764" s="197"/>
      <c r="H764" s="197"/>
      <c r="I764" s="197"/>
      <c r="J764" s="197"/>
      <c r="K764" s="197"/>
    </row>
    <row r="765" spans="1:11">
      <c r="A765" s="195"/>
      <c r="B765" s="195"/>
      <c r="C765" s="194"/>
      <c r="G765" s="197"/>
      <c r="H765" s="197"/>
      <c r="I765" s="197"/>
      <c r="J765" s="197"/>
      <c r="K765" s="197"/>
    </row>
    <row r="766" spans="1:11">
      <c r="A766" s="195"/>
      <c r="B766" s="195"/>
      <c r="C766" s="194"/>
      <c r="G766" s="197"/>
      <c r="H766" s="197"/>
      <c r="I766" s="197"/>
      <c r="J766" s="197"/>
      <c r="K766" s="197"/>
    </row>
    <row r="767" spans="1:11">
      <c r="A767" s="195"/>
      <c r="B767" s="195"/>
      <c r="C767" s="194"/>
      <c r="G767" s="197"/>
      <c r="H767" s="197"/>
      <c r="I767" s="197"/>
      <c r="J767" s="197"/>
      <c r="K767" s="197"/>
    </row>
    <row r="768" spans="1:11">
      <c r="A768" s="195"/>
      <c r="B768" s="195"/>
      <c r="C768" s="194"/>
      <c r="G768" s="197"/>
      <c r="H768" s="197"/>
      <c r="I768" s="197"/>
      <c r="J768" s="197"/>
      <c r="K768" s="197"/>
    </row>
    <row r="769" spans="1:11">
      <c r="A769" s="195"/>
      <c r="B769" s="195"/>
      <c r="C769" s="194"/>
      <c r="G769" s="197"/>
      <c r="H769" s="197"/>
      <c r="I769" s="197"/>
      <c r="J769" s="197"/>
      <c r="K769" s="197"/>
    </row>
    <row r="770" spans="1:11">
      <c r="A770" s="195"/>
      <c r="B770" s="195"/>
      <c r="C770" s="194"/>
      <c r="G770" s="197"/>
      <c r="H770" s="197"/>
      <c r="I770" s="197"/>
      <c r="J770" s="197"/>
      <c r="K770" s="197"/>
    </row>
    <row r="771" spans="1:11">
      <c r="A771" s="195"/>
      <c r="B771" s="195"/>
      <c r="C771" s="194"/>
      <c r="G771" s="197"/>
      <c r="H771" s="197"/>
      <c r="I771" s="197"/>
      <c r="J771" s="197"/>
      <c r="K771" s="197"/>
    </row>
    <row r="772" spans="1:11">
      <c r="A772" s="195"/>
      <c r="B772" s="195"/>
      <c r="C772" s="194"/>
      <c r="G772" s="197"/>
      <c r="H772" s="197"/>
      <c r="I772" s="197"/>
      <c r="J772" s="197"/>
      <c r="K772" s="197"/>
    </row>
    <row r="773" spans="1:11">
      <c r="A773" s="195"/>
      <c r="B773" s="195"/>
      <c r="C773" s="194"/>
      <c r="G773" s="197"/>
      <c r="H773" s="197"/>
      <c r="I773" s="197"/>
      <c r="J773" s="197"/>
      <c r="K773" s="197"/>
    </row>
    <row r="774" spans="1:11">
      <c r="A774" s="195"/>
      <c r="B774" s="195"/>
      <c r="C774" s="194"/>
      <c r="G774" s="197"/>
      <c r="H774" s="197"/>
      <c r="I774" s="197"/>
      <c r="J774" s="197"/>
      <c r="K774" s="197"/>
    </row>
    <row r="775" spans="1:11">
      <c r="A775" s="195"/>
      <c r="B775" s="195"/>
      <c r="C775" s="194"/>
      <c r="G775" s="197"/>
      <c r="H775" s="197"/>
      <c r="I775" s="197"/>
      <c r="J775" s="197"/>
      <c r="K775" s="197"/>
    </row>
    <row r="776" spans="1:11">
      <c r="A776" s="195"/>
      <c r="B776" s="195"/>
      <c r="C776" s="194"/>
      <c r="G776" s="197"/>
      <c r="H776" s="197"/>
      <c r="I776" s="197"/>
      <c r="J776" s="197"/>
      <c r="K776" s="197"/>
    </row>
    <row r="777" spans="1:11">
      <c r="A777" s="195"/>
      <c r="B777" s="195"/>
      <c r="C777" s="194"/>
      <c r="G777" s="197"/>
      <c r="H777" s="197"/>
      <c r="I777" s="197"/>
      <c r="J777" s="197"/>
      <c r="K777" s="197"/>
    </row>
    <row r="778" spans="1:11">
      <c r="A778" s="195"/>
      <c r="B778" s="195"/>
      <c r="C778" s="194"/>
      <c r="G778" s="197"/>
      <c r="H778" s="197"/>
      <c r="I778" s="197"/>
      <c r="J778" s="197"/>
      <c r="K778" s="197"/>
    </row>
    <row r="779" spans="1:11">
      <c r="A779" s="195"/>
      <c r="B779" s="195"/>
      <c r="C779" s="194"/>
      <c r="G779" s="197"/>
      <c r="H779" s="197"/>
      <c r="I779" s="197"/>
      <c r="J779" s="197"/>
      <c r="K779" s="197"/>
    </row>
    <row r="780" spans="1:11">
      <c r="A780" s="195"/>
      <c r="B780" s="195"/>
      <c r="C780" s="194"/>
      <c r="G780" s="197"/>
      <c r="H780" s="197"/>
      <c r="I780" s="197"/>
      <c r="J780" s="197"/>
      <c r="K780" s="197"/>
    </row>
    <row r="781" spans="1:11">
      <c r="A781" s="195"/>
      <c r="B781" s="195"/>
      <c r="C781" s="194"/>
      <c r="G781" s="197"/>
      <c r="H781" s="197"/>
      <c r="I781" s="197"/>
      <c r="J781" s="197"/>
      <c r="K781" s="197"/>
    </row>
    <row r="782" spans="1:11">
      <c r="A782" s="195"/>
      <c r="B782" s="195"/>
      <c r="C782" s="194"/>
      <c r="G782" s="197"/>
      <c r="H782" s="197"/>
      <c r="I782" s="197"/>
      <c r="J782" s="197"/>
      <c r="K782" s="197"/>
    </row>
    <row r="783" spans="1:11">
      <c r="A783" s="195"/>
      <c r="B783" s="195"/>
      <c r="C783" s="194"/>
      <c r="G783" s="197"/>
      <c r="H783" s="197"/>
      <c r="I783" s="197"/>
      <c r="J783" s="197"/>
      <c r="K783" s="197"/>
    </row>
    <row r="784" spans="1:11">
      <c r="A784" s="195"/>
      <c r="B784" s="195"/>
      <c r="C784" s="194"/>
      <c r="G784" s="197"/>
      <c r="H784" s="197"/>
      <c r="I784" s="197"/>
      <c r="J784" s="197"/>
      <c r="K784" s="197"/>
    </row>
    <row r="785" spans="1:11">
      <c r="A785" s="195"/>
      <c r="B785" s="195"/>
      <c r="C785" s="194"/>
      <c r="G785" s="197"/>
      <c r="H785" s="197"/>
      <c r="I785" s="197"/>
      <c r="J785" s="197"/>
      <c r="K785" s="197"/>
    </row>
    <row r="786" spans="1:11">
      <c r="A786" s="195"/>
      <c r="B786" s="195"/>
      <c r="C786" s="194"/>
      <c r="G786" s="197"/>
      <c r="H786" s="197"/>
      <c r="I786" s="197"/>
      <c r="J786" s="197"/>
      <c r="K786" s="197"/>
    </row>
  </sheetData>
  <autoFilter ref="B4:K4">
    <sortState ref="B5:K32">
      <sortCondition descending="1" ref="D4"/>
    </sortState>
  </autoFilter>
  <mergeCells count="5">
    <mergeCell ref="D2:F2"/>
    <mergeCell ref="G2:I2"/>
    <mergeCell ref="J2:K2"/>
    <mergeCell ref="A2:C2"/>
    <mergeCell ref="A34:B34"/>
  </mergeCells>
  <pageMargins left="0" right="0" top="0" bottom="0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zoomScale="85" zoomScaleNormal="85" workbookViewId="0">
      <selection activeCell="B38" sqref="B38"/>
    </sheetView>
  </sheetViews>
  <sheetFormatPr defaultRowHeight="16.5"/>
  <cols>
    <col min="1" max="1" width="5.5703125" style="111" customWidth="1"/>
    <col min="2" max="2" width="75.42578125" style="106" bestFit="1" customWidth="1"/>
    <col min="3" max="6" width="19.28515625" style="107" customWidth="1"/>
    <col min="7" max="7" width="24" style="107" customWidth="1"/>
    <col min="8" max="9" width="19.28515625" style="107" customWidth="1"/>
    <col min="10" max="16384" width="9.140625" style="106"/>
  </cols>
  <sheetData>
    <row r="1" spans="1:9">
      <c r="G1" s="409" t="s">
        <v>55</v>
      </c>
      <c r="H1" s="409"/>
      <c r="I1" s="409"/>
    </row>
    <row r="2" spans="1:9" ht="18.75">
      <c r="A2" s="410" t="s">
        <v>125</v>
      </c>
      <c r="B2" s="410"/>
      <c r="C2" s="410"/>
      <c r="D2" s="410"/>
      <c r="E2" s="410"/>
      <c r="F2" s="410"/>
      <c r="G2" s="410"/>
      <c r="H2" s="410"/>
      <c r="I2" s="410"/>
    </row>
    <row r="3" spans="1:9" s="109" customFormat="1" ht="20.25" customHeight="1" thickBot="1">
      <c r="A3" s="108"/>
      <c r="B3" s="411"/>
      <c r="C3" s="411"/>
      <c r="D3" s="411"/>
      <c r="E3" s="411"/>
      <c r="F3" s="412"/>
      <c r="G3" s="411"/>
      <c r="H3" s="412"/>
      <c r="I3" s="110"/>
    </row>
    <row r="4" spans="1:9" s="109" customFormat="1" ht="87" thickBot="1">
      <c r="A4" s="114" t="s">
        <v>43</v>
      </c>
      <c r="B4" s="114" t="s">
        <v>0</v>
      </c>
      <c r="C4" s="114" t="s">
        <v>54</v>
      </c>
      <c r="D4" s="115" t="s">
        <v>49</v>
      </c>
      <c r="E4" s="116" t="s">
        <v>46</v>
      </c>
      <c r="F4" s="114" t="s">
        <v>48</v>
      </c>
      <c r="G4" s="117" t="s">
        <v>127</v>
      </c>
      <c r="H4" s="114" t="s">
        <v>45</v>
      </c>
      <c r="I4" s="115" t="s">
        <v>44</v>
      </c>
    </row>
    <row r="5" spans="1:9" ht="18" thickTop="1">
      <c r="A5" s="118">
        <v>1</v>
      </c>
      <c r="B5" s="177" t="s">
        <v>38</v>
      </c>
      <c r="C5" s="119">
        <v>183633</v>
      </c>
      <c r="D5" s="119">
        <v>100000</v>
      </c>
      <c r="E5" s="119">
        <v>30704.1</v>
      </c>
      <c r="F5" s="119">
        <v>24517</v>
      </c>
      <c r="G5" s="119">
        <v>4115.3</v>
      </c>
      <c r="H5" s="119">
        <v>9215.7999999999993</v>
      </c>
      <c r="I5" s="119">
        <f>(H5/F5)*100</f>
        <v>37.589427744014351</v>
      </c>
    </row>
    <row r="6" spans="1:9" ht="17.25">
      <c r="A6" s="120">
        <v>2</v>
      </c>
      <c r="B6" s="178" t="s">
        <v>26</v>
      </c>
      <c r="C6" s="121">
        <v>195750.9</v>
      </c>
      <c r="D6" s="121">
        <v>94480</v>
      </c>
      <c r="E6" s="121">
        <v>82424.899999999994</v>
      </c>
      <c r="F6" s="121">
        <v>217087.7</v>
      </c>
      <c r="G6" s="121">
        <v>10895.2</v>
      </c>
      <c r="H6" s="121">
        <v>65580.2</v>
      </c>
      <c r="I6" s="119">
        <f t="shared" ref="I6:I46" si="0">(H6/F6)*100</f>
        <v>30.209081398900071</v>
      </c>
    </row>
    <row r="7" spans="1:9" ht="17.25">
      <c r="A7" s="120">
        <v>3</v>
      </c>
      <c r="B7" s="122" t="s">
        <v>7</v>
      </c>
      <c r="C7" s="121">
        <v>389805</v>
      </c>
      <c r="D7" s="121">
        <v>184585</v>
      </c>
      <c r="E7" s="121">
        <v>178526</v>
      </c>
      <c r="F7" s="121">
        <v>266994</v>
      </c>
      <c r="G7" s="121">
        <v>99152.9</v>
      </c>
      <c r="H7" s="121">
        <v>94719.6</v>
      </c>
      <c r="I7" s="119">
        <f t="shared" si="0"/>
        <v>35.476302838266029</v>
      </c>
    </row>
    <row r="8" spans="1:9" ht="17.25">
      <c r="A8" s="118">
        <v>4</v>
      </c>
      <c r="B8" s="122" t="s">
        <v>66</v>
      </c>
      <c r="C8" s="121">
        <v>824201</v>
      </c>
      <c r="D8" s="121">
        <v>147605</v>
      </c>
      <c r="E8" s="121">
        <v>287019</v>
      </c>
      <c r="F8" s="121">
        <v>526069</v>
      </c>
      <c r="G8" s="121">
        <v>24899</v>
      </c>
      <c r="H8" s="121">
        <v>219163</v>
      </c>
      <c r="I8" s="119">
        <f t="shared" si="0"/>
        <v>41.660504610611916</v>
      </c>
    </row>
    <row r="9" spans="1:9" ht="17.25">
      <c r="A9" s="120">
        <v>5</v>
      </c>
      <c r="B9" s="122" t="s">
        <v>17</v>
      </c>
      <c r="C9" s="121">
        <v>210229</v>
      </c>
      <c r="D9" s="121">
        <v>51400</v>
      </c>
      <c r="E9" s="121">
        <v>67185</v>
      </c>
      <c r="F9" s="121">
        <v>102616.6</v>
      </c>
      <c r="G9" s="121">
        <v>6647.3</v>
      </c>
      <c r="H9" s="121">
        <v>46531.8</v>
      </c>
      <c r="I9" s="119">
        <f t="shared" si="0"/>
        <v>45.34529501074875</v>
      </c>
    </row>
    <row r="10" spans="1:9" ht="17.25">
      <c r="A10" s="120">
        <v>6</v>
      </c>
      <c r="B10" s="122" t="s">
        <v>25</v>
      </c>
      <c r="C10" s="121">
        <v>83759.3</v>
      </c>
      <c r="D10" s="121">
        <v>24400</v>
      </c>
      <c r="E10" s="121">
        <v>27495.7</v>
      </c>
      <c r="F10" s="121">
        <v>50915.4</v>
      </c>
      <c r="G10" s="121">
        <v>33070.6</v>
      </c>
      <c r="H10" s="121">
        <v>1308.4000000000001</v>
      </c>
      <c r="I10" s="119">
        <f t="shared" si="0"/>
        <v>2.5697529627578297</v>
      </c>
    </row>
    <row r="11" spans="1:9" ht="17.25">
      <c r="A11" s="118">
        <v>7</v>
      </c>
      <c r="B11" s="122" t="s">
        <v>56</v>
      </c>
      <c r="C11" s="121">
        <v>33362.6</v>
      </c>
      <c r="D11" s="121">
        <v>11586</v>
      </c>
      <c r="E11" s="121">
        <v>9499.6</v>
      </c>
      <c r="F11" s="121">
        <v>19409</v>
      </c>
      <c r="G11" s="121">
        <v>6331</v>
      </c>
      <c r="H11" s="121">
        <v>5524</v>
      </c>
      <c r="I11" s="119">
        <f t="shared" si="0"/>
        <v>28.461023236642795</v>
      </c>
    </row>
    <row r="12" spans="1:9" ht="17.25">
      <c r="A12" s="120">
        <v>8</v>
      </c>
      <c r="B12" s="122" t="s">
        <v>19</v>
      </c>
      <c r="C12" s="121">
        <v>36891.300000000003</v>
      </c>
      <c r="D12" s="121">
        <v>8040</v>
      </c>
      <c r="E12" s="121">
        <v>31425</v>
      </c>
      <c r="F12" s="121">
        <v>56208.3</v>
      </c>
      <c r="G12" s="121">
        <v>45586.7</v>
      </c>
      <c r="H12" s="121">
        <v>5320.4</v>
      </c>
      <c r="I12" s="119">
        <f t="shared" si="0"/>
        <v>9.4655059839916866</v>
      </c>
    </row>
    <row r="13" spans="1:9" ht="17.25">
      <c r="A13" s="120">
        <v>9</v>
      </c>
      <c r="B13" s="122" t="s">
        <v>20</v>
      </c>
      <c r="C13" s="121">
        <v>220621.9</v>
      </c>
      <c r="D13" s="121">
        <v>60000</v>
      </c>
      <c r="E13" s="121">
        <v>88134.6</v>
      </c>
      <c r="F13" s="121">
        <v>127426.8</v>
      </c>
      <c r="G13" s="121">
        <v>31146.799999999999</v>
      </c>
      <c r="H13" s="121">
        <v>24490.799999999999</v>
      </c>
      <c r="I13" s="119">
        <f t="shared" si="0"/>
        <v>19.219504845134615</v>
      </c>
    </row>
    <row r="14" spans="1:9" ht="17.25">
      <c r="A14" s="118">
        <v>10</v>
      </c>
      <c r="B14" s="122" t="s">
        <v>65</v>
      </c>
      <c r="C14" s="121">
        <v>422098.6</v>
      </c>
      <c r="D14" s="121">
        <v>83490</v>
      </c>
      <c r="E14" s="121">
        <v>174811.9</v>
      </c>
      <c r="F14" s="121">
        <v>222870.9</v>
      </c>
      <c r="G14" s="121">
        <v>21054.799999999999</v>
      </c>
      <c r="H14" s="121">
        <v>110470.6</v>
      </c>
      <c r="I14" s="119">
        <f t="shared" si="0"/>
        <v>49.567081211589311</v>
      </c>
    </row>
    <row r="15" spans="1:9" ht="17.25">
      <c r="A15" s="120">
        <v>11</v>
      </c>
      <c r="B15" s="122" t="s">
        <v>64</v>
      </c>
      <c r="C15" s="121">
        <v>226091</v>
      </c>
      <c r="D15" s="121">
        <v>100000</v>
      </c>
      <c r="E15" s="121">
        <v>51637.5</v>
      </c>
      <c r="F15" s="121">
        <v>80384.899999999994</v>
      </c>
      <c r="G15" s="121">
        <v>7467.9</v>
      </c>
      <c r="H15" s="121">
        <v>10124.6</v>
      </c>
      <c r="I15" s="119">
        <f t="shared" si="0"/>
        <v>12.59515157697528</v>
      </c>
    </row>
    <row r="16" spans="1:9" ht="17.25">
      <c r="A16" s="120">
        <v>12</v>
      </c>
      <c r="B16" s="122" t="s">
        <v>27</v>
      </c>
      <c r="C16" s="121">
        <v>97256.2</v>
      </c>
      <c r="D16" s="121">
        <v>39972</v>
      </c>
      <c r="E16" s="121">
        <v>40476.800000000003</v>
      </c>
      <c r="F16" s="121">
        <v>66342</v>
      </c>
      <c r="G16" s="121">
        <v>4200.1000000000004</v>
      </c>
      <c r="H16" s="121">
        <v>20727.8</v>
      </c>
      <c r="I16" s="119">
        <f t="shared" si="0"/>
        <v>31.243857586445991</v>
      </c>
    </row>
    <row r="17" spans="1:9" ht="17.25">
      <c r="A17" s="118">
        <v>13</v>
      </c>
      <c r="B17" s="122" t="s">
        <v>14</v>
      </c>
      <c r="C17" s="121">
        <v>385969.1</v>
      </c>
      <c r="D17" s="121">
        <v>236500</v>
      </c>
      <c r="E17" s="121">
        <v>90459.4</v>
      </c>
      <c r="F17" s="121">
        <v>159729.1</v>
      </c>
      <c r="G17" s="121">
        <v>43972.3</v>
      </c>
      <c r="H17" s="121">
        <v>21252.3</v>
      </c>
      <c r="I17" s="119">
        <f t="shared" si="0"/>
        <v>13.305214891963956</v>
      </c>
    </row>
    <row r="18" spans="1:9" ht="17.25">
      <c r="A18" s="120">
        <v>14</v>
      </c>
      <c r="B18" s="122" t="s">
        <v>22</v>
      </c>
      <c r="C18" s="121">
        <v>128745</v>
      </c>
      <c r="D18" s="121">
        <v>77000</v>
      </c>
      <c r="E18" s="121">
        <v>34177.699999999997</v>
      </c>
      <c r="F18" s="121">
        <v>52322.400000000001</v>
      </c>
      <c r="G18" s="121">
        <v>14893.9</v>
      </c>
      <c r="H18" s="121">
        <v>18070.900000000001</v>
      </c>
      <c r="I18" s="119">
        <f t="shared" si="0"/>
        <v>34.537597663715736</v>
      </c>
    </row>
    <row r="19" spans="1:9" ht="17.25">
      <c r="A19" s="120">
        <v>15</v>
      </c>
      <c r="B19" s="122" t="s">
        <v>23</v>
      </c>
      <c r="C19" s="121">
        <v>118624.8</v>
      </c>
      <c r="D19" s="121">
        <v>55000</v>
      </c>
      <c r="E19" s="121">
        <v>42130.400000000001</v>
      </c>
      <c r="F19" s="121">
        <v>63025</v>
      </c>
      <c r="G19" s="121">
        <v>6981.3</v>
      </c>
      <c r="H19" s="121">
        <v>23076.2</v>
      </c>
      <c r="I19" s="119">
        <f t="shared" si="0"/>
        <v>36.614359381197936</v>
      </c>
    </row>
    <row r="20" spans="1:9" ht="17.25">
      <c r="A20" s="118">
        <v>16</v>
      </c>
      <c r="B20" s="122" t="s">
        <v>9</v>
      </c>
      <c r="C20" s="121">
        <v>389913.59999999998</v>
      </c>
      <c r="D20" s="121">
        <v>12250</v>
      </c>
      <c r="E20" s="121">
        <v>615.79999999999995</v>
      </c>
      <c r="F20" s="121">
        <v>12474.1</v>
      </c>
      <c r="G20" s="121">
        <v>178.6</v>
      </c>
      <c r="H20" s="121">
        <v>13.8</v>
      </c>
      <c r="I20" s="119">
        <f t="shared" si="0"/>
        <v>0.11062922375161335</v>
      </c>
    </row>
    <row r="21" spans="1:9" ht="17.25">
      <c r="A21" s="120">
        <v>17</v>
      </c>
      <c r="B21" s="122" t="s">
        <v>21</v>
      </c>
      <c r="C21" s="121">
        <v>135009</v>
      </c>
      <c r="D21" s="121">
        <v>30000</v>
      </c>
      <c r="E21" s="121">
        <v>58199</v>
      </c>
      <c r="F21" s="121">
        <v>98028.4</v>
      </c>
      <c r="G21" s="121">
        <v>29528.3</v>
      </c>
      <c r="H21" s="121">
        <v>38704.300000000003</v>
      </c>
      <c r="I21" s="119">
        <f t="shared" si="0"/>
        <v>39.482741736068327</v>
      </c>
    </row>
    <row r="22" spans="1:9" ht="17.25">
      <c r="A22" s="120">
        <v>18</v>
      </c>
      <c r="B22" s="122" t="s">
        <v>32</v>
      </c>
      <c r="C22" s="121">
        <v>60376.800000000003</v>
      </c>
      <c r="D22" s="121">
        <v>30002</v>
      </c>
      <c r="E22" s="121">
        <v>25279.3</v>
      </c>
      <c r="F22" s="121">
        <v>43982.1</v>
      </c>
      <c r="G22" s="121">
        <v>15164.4</v>
      </c>
      <c r="H22" s="121">
        <v>15211.1</v>
      </c>
      <c r="I22" s="119">
        <f t="shared" si="0"/>
        <v>34.584751523915415</v>
      </c>
    </row>
    <row r="23" spans="1:9" ht="17.25">
      <c r="A23" s="118">
        <v>19</v>
      </c>
      <c r="B23" s="122" t="s">
        <v>8</v>
      </c>
      <c r="C23" s="121">
        <v>322025.2</v>
      </c>
      <c r="D23" s="121">
        <v>88744.4</v>
      </c>
      <c r="E23" s="121">
        <v>115946.2</v>
      </c>
      <c r="F23" s="121">
        <v>119006</v>
      </c>
      <c r="G23" s="121">
        <v>9584</v>
      </c>
      <c r="H23" s="121">
        <v>49222.7</v>
      </c>
      <c r="I23" s="119">
        <f t="shared" si="0"/>
        <v>41.361527990185365</v>
      </c>
    </row>
    <row r="24" spans="1:9" ht="17.25">
      <c r="A24" s="120">
        <v>20</v>
      </c>
      <c r="B24" s="123" t="s">
        <v>6</v>
      </c>
      <c r="C24" s="121">
        <v>1818184</v>
      </c>
      <c r="D24" s="121">
        <v>550000</v>
      </c>
      <c r="E24" s="121">
        <v>251069</v>
      </c>
      <c r="F24" s="121">
        <v>348800.3</v>
      </c>
      <c r="G24" s="121">
        <v>144645.1</v>
      </c>
      <c r="H24" s="121">
        <v>22159.200000000001</v>
      </c>
      <c r="I24" s="119">
        <f t="shared" si="0"/>
        <v>6.3529761872337849</v>
      </c>
    </row>
    <row r="25" spans="1:9" ht="17.25">
      <c r="A25" s="120">
        <v>21</v>
      </c>
      <c r="B25" s="123" t="s">
        <v>128</v>
      </c>
      <c r="C25" s="121">
        <v>17812.2</v>
      </c>
      <c r="D25" s="121">
        <v>14040</v>
      </c>
      <c r="E25" s="121">
        <v>5611</v>
      </c>
      <c r="F25" s="121">
        <v>16253.1</v>
      </c>
      <c r="G25" s="121">
        <v>14608.8</v>
      </c>
      <c r="H25" s="121">
        <v>837.3</v>
      </c>
      <c r="I25" s="119">
        <f t="shared" si="0"/>
        <v>5.1516326116248585</v>
      </c>
    </row>
    <row r="26" spans="1:9" s="107" customFormat="1" ht="17.25">
      <c r="A26" s="118">
        <v>22</v>
      </c>
      <c r="B26" s="123" t="s">
        <v>116</v>
      </c>
      <c r="C26" s="121">
        <v>56830</v>
      </c>
      <c r="D26" s="121">
        <v>18785.400000000001</v>
      </c>
      <c r="E26" s="121">
        <v>15845.8</v>
      </c>
      <c r="F26" s="121">
        <v>88739.8</v>
      </c>
      <c r="G26" s="121">
        <v>1218.8</v>
      </c>
      <c r="H26" s="121">
        <v>47077.5</v>
      </c>
      <c r="I26" s="119">
        <f t="shared" si="0"/>
        <v>53.051167570808133</v>
      </c>
    </row>
    <row r="27" spans="1:9" ht="17.25">
      <c r="A27" s="120">
        <v>23</v>
      </c>
      <c r="B27" s="122" t="s">
        <v>5</v>
      </c>
      <c r="C27" s="121">
        <v>117926.6</v>
      </c>
      <c r="D27" s="121">
        <v>39927.599999999999</v>
      </c>
      <c r="E27" s="121">
        <v>35001.800000000003</v>
      </c>
      <c r="F27" s="121">
        <v>41322.6</v>
      </c>
      <c r="G27" s="121">
        <v>3660.8</v>
      </c>
      <c r="H27" s="121">
        <v>17249.900000000001</v>
      </c>
      <c r="I27" s="119">
        <f t="shared" si="0"/>
        <v>41.744469128273636</v>
      </c>
    </row>
    <row r="28" spans="1:9" ht="17.25">
      <c r="A28" s="120">
        <v>24</v>
      </c>
      <c r="B28" s="122" t="s">
        <v>12</v>
      </c>
      <c r="C28" s="121">
        <v>928430</v>
      </c>
      <c r="D28" s="121">
        <v>55000</v>
      </c>
      <c r="E28" s="121">
        <v>47913</v>
      </c>
      <c r="F28" s="121">
        <v>75879.8</v>
      </c>
      <c r="G28" s="121">
        <v>3938.8</v>
      </c>
      <c r="H28" s="121">
        <v>15425</v>
      </c>
      <c r="I28" s="119">
        <f t="shared" si="0"/>
        <v>20.328203289940141</v>
      </c>
    </row>
    <row r="29" spans="1:9" s="179" customFormat="1" ht="17.25">
      <c r="A29" s="118">
        <v>25</v>
      </c>
      <c r="B29" s="122" t="s">
        <v>35</v>
      </c>
      <c r="C29" s="121">
        <v>49640.5</v>
      </c>
      <c r="D29" s="121">
        <v>7050</v>
      </c>
      <c r="E29" s="121">
        <v>18740.900000000001</v>
      </c>
      <c r="F29" s="121">
        <v>33080.800000000003</v>
      </c>
      <c r="G29" s="121">
        <v>1483.6</v>
      </c>
      <c r="H29" s="121">
        <v>14574.2</v>
      </c>
      <c r="I29" s="119">
        <f t="shared" si="0"/>
        <v>44.056371067205149</v>
      </c>
    </row>
    <row r="30" spans="1:9" s="181" customFormat="1" ht="18" customHeight="1">
      <c r="A30" s="120">
        <v>26</v>
      </c>
      <c r="B30" s="180" t="s">
        <v>51</v>
      </c>
      <c r="C30" s="121">
        <v>79397</v>
      </c>
      <c r="D30" s="121">
        <v>25000</v>
      </c>
      <c r="E30" s="121">
        <v>34848</v>
      </c>
      <c r="F30" s="121">
        <v>97889</v>
      </c>
      <c r="G30" s="121">
        <v>39914</v>
      </c>
      <c r="H30" s="121">
        <v>18824</v>
      </c>
      <c r="I30" s="119">
        <f t="shared" si="0"/>
        <v>19.229944120381248</v>
      </c>
    </row>
    <row r="31" spans="1:9" ht="17.25">
      <c r="A31" s="120">
        <v>27</v>
      </c>
      <c r="B31" s="122" t="s">
        <v>4</v>
      </c>
      <c r="C31" s="121">
        <v>326433.59999999998</v>
      </c>
      <c r="D31" s="121">
        <v>17953.7</v>
      </c>
      <c r="E31" s="121">
        <v>201715.4</v>
      </c>
      <c r="F31" s="121">
        <v>237174.8</v>
      </c>
      <c r="G31" s="121">
        <v>50558.1</v>
      </c>
      <c r="H31" s="121">
        <v>87716.5</v>
      </c>
      <c r="I31" s="119">
        <f t="shared" si="0"/>
        <v>36.983903854878349</v>
      </c>
    </row>
    <row r="32" spans="1:9" ht="17.25">
      <c r="A32" s="118">
        <v>28</v>
      </c>
      <c r="B32" s="122" t="s">
        <v>10</v>
      </c>
      <c r="C32" s="121">
        <v>735419</v>
      </c>
      <c r="D32" s="121">
        <v>71587</v>
      </c>
      <c r="E32" s="121">
        <v>392095.2</v>
      </c>
      <c r="F32" s="121">
        <v>447700.9</v>
      </c>
      <c r="G32" s="121">
        <v>53891.7</v>
      </c>
      <c r="H32" s="121">
        <v>156973.29999999999</v>
      </c>
      <c r="I32" s="119">
        <f t="shared" si="0"/>
        <v>35.062091677725007</v>
      </c>
    </row>
    <row r="33" spans="1:9" ht="17.25">
      <c r="A33" s="120">
        <v>29</v>
      </c>
      <c r="B33" s="122" t="s">
        <v>117</v>
      </c>
      <c r="C33" s="121">
        <v>109874.4</v>
      </c>
      <c r="D33" s="121">
        <v>30000</v>
      </c>
      <c r="E33" s="121">
        <v>5178.5</v>
      </c>
      <c r="F33" s="121">
        <v>13784.9</v>
      </c>
      <c r="G33" s="121">
        <v>5277.4</v>
      </c>
      <c r="H33" s="121">
        <v>1665.9</v>
      </c>
      <c r="I33" s="119">
        <f t="shared" si="0"/>
        <v>12.084962531465591</v>
      </c>
    </row>
    <row r="34" spans="1:9" ht="16.5" customHeight="1">
      <c r="A34" s="120">
        <v>30</v>
      </c>
      <c r="B34" s="122" t="s">
        <v>15</v>
      </c>
      <c r="C34" s="121">
        <v>208391</v>
      </c>
      <c r="D34" s="121">
        <v>64000</v>
      </c>
      <c r="E34" s="121">
        <v>86086</v>
      </c>
      <c r="F34" s="121">
        <v>139199.9</v>
      </c>
      <c r="G34" s="121">
        <v>8974.5</v>
      </c>
      <c r="H34" s="121">
        <v>55986.400000000001</v>
      </c>
      <c r="I34" s="119">
        <f t="shared" si="0"/>
        <v>40.220143836310228</v>
      </c>
    </row>
    <row r="35" spans="1:9" ht="16.5" customHeight="1">
      <c r="A35" s="118">
        <v>31</v>
      </c>
      <c r="B35" s="122" t="s">
        <v>31</v>
      </c>
      <c r="C35" s="121">
        <v>74298</v>
      </c>
      <c r="D35" s="121">
        <v>43940</v>
      </c>
      <c r="E35" s="121">
        <v>18037.400000000001</v>
      </c>
      <c r="F35" s="121">
        <v>43066.6</v>
      </c>
      <c r="G35" s="121">
        <v>2423.9</v>
      </c>
      <c r="H35" s="121">
        <v>12006.9</v>
      </c>
      <c r="I35" s="119">
        <f t="shared" si="0"/>
        <v>27.879841919259935</v>
      </c>
    </row>
    <row r="36" spans="1:9" ht="16.5" customHeight="1">
      <c r="A36" s="120">
        <v>32</v>
      </c>
      <c r="B36" s="122" t="s">
        <v>28</v>
      </c>
      <c r="C36" s="121">
        <v>67762.3</v>
      </c>
      <c r="D36" s="121">
        <v>27342</v>
      </c>
      <c r="E36" s="121">
        <v>13376.7</v>
      </c>
      <c r="F36" s="121">
        <v>33006.1</v>
      </c>
      <c r="G36" s="121">
        <v>4194.5</v>
      </c>
      <c r="H36" s="121">
        <v>175.2</v>
      </c>
      <c r="I36" s="119">
        <f t="shared" si="0"/>
        <v>0.53081097130530408</v>
      </c>
    </row>
    <row r="37" spans="1:9" ht="17.25">
      <c r="A37" s="120">
        <v>33</v>
      </c>
      <c r="B37" s="122" t="s">
        <v>29</v>
      </c>
      <c r="C37" s="121">
        <v>20187.2</v>
      </c>
      <c r="D37" s="121">
        <v>11098.8</v>
      </c>
      <c r="E37" s="121">
        <v>6112.5</v>
      </c>
      <c r="F37" s="121">
        <v>9016.9</v>
      </c>
      <c r="G37" s="121">
        <v>1794.4</v>
      </c>
      <c r="H37" s="121">
        <v>1988.9</v>
      </c>
      <c r="I37" s="119">
        <f t="shared" si="0"/>
        <v>22.057469862147748</v>
      </c>
    </row>
    <row r="38" spans="1:9" ht="17.25">
      <c r="A38" s="118">
        <v>34</v>
      </c>
      <c r="B38" s="122" t="s">
        <v>30</v>
      </c>
      <c r="C38" s="121">
        <v>48859.4</v>
      </c>
      <c r="D38" s="121">
        <v>7000</v>
      </c>
      <c r="E38" s="121">
        <v>38154.6</v>
      </c>
      <c r="F38" s="121">
        <v>74049.100000000006</v>
      </c>
      <c r="G38" s="121">
        <v>56928.2</v>
      </c>
      <c r="H38" s="121">
        <v>5968.2</v>
      </c>
      <c r="I38" s="119">
        <f t="shared" si="0"/>
        <v>8.0597873573075152</v>
      </c>
    </row>
    <row r="39" spans="1:9" ht="17.25">
      <c r="A39" s="120">
        <v>35</v>
      </c>
      <c r="B39" s="122" t="s">
        <v>34</v>
      </c>
      <c r="C39" s="121">
        <v>146363.29999999999</v>
      </c>
      <c r="D39" s="121">
        <v>15510</v>
      </c>
      <c r="E39" s="121">
        <v>66365</v>
      </c>
      <c r="F39" s="121">
        <v>53861.1</v>
      </c>
      <c r="G39" s="121">
        <v>6973.3</v>
      </c>
      <c r="H39" s="121">
        <v>18909.5</v>
      </c>
      <c r="I39" s="119">
        <f t="shared" si="0"/>
        <v>35.107897907766464</v>
      </c>
    </row>
    <row r="40" spans="1:9" ht="17.25">
      <c r="A40" s="120">
        <v>36</v>
      </c>
      <c r="B40" s="122" t="s">
        <v>53</v>
      </c>
      <c r="C40" s="121">
        <v>47721.3</v>
      </c>
      <c r="D40" s="121">
        <v>13000</v>
      </c>
      <c r="E40" s="121">
        <v>26069.5</v>
      </c>
      <c r="F40" s="121">
        <v>55688.7</v>
      </c>
      <c r="G40" s="121">
        <v>40189.9</v>
      </c>
      <c r="H40" s="121">
        <v>4047.2</v>
      </c>
      <c r="I40" s="119">
        <f t="shared" si="0"/>
        <v>7.2675426073871359</v>
      </c>
    </row>
    <row r="41" spans="1:9" ht="17.25">
      <c r="A41" s="118">
        <v>37</v>
      </c>
      <c r="B41" s="122" t="s">
        <v>16</v>
      </c>
      <c r="C41" s="121">
        <v>313985.2</v>
      </c>
      <c r="D41" s="121">
        <v>102500</v>
      </c>
      <c r="E41" s="121">
        <v>148064.29999999999</v>
      </c>
      <c r="F41" s="121">
        <v>303042.8</v>
      </c>
      <c r="G41" s="121">
        <v>18004</v>
      </c>
      <c r="H41" s="121">
        <v>157694.6</v>
      </c>
      <c r="I41" s="119">
        <f t="shared" si="0"/>
        <v>52.037071991151088</v>
      </c>
    </row>
    <row r="42" spans="1:9" ht="17.25">
      <c r="A42" s="120">
        <v>38</v>
      </c>
      <c r="B42" s="122" t="s">
        <v>39</v>
      </c>
      <c r="C42" s="121">
        <v>66276</v>
      </c>
      <c r="D42" s="121">
        <v>37000</v>
      </c>
      <c r="E42" s="121">
        <v>15392</v>
      </c>
      <c r="F42" s="121">
        <v>13218.8</v>
      </c>
      <c r="G42" s="121">
        <v>476.3</v>
      </c>
      <c r="H42" s="121">
        <v>4130.3</v>
      </c>
      <c r="I42" s="119">
        <f t="shared" si="0"/>
        <v>31.245650134656707</v>
      </c>
    </row>
    <row r="43" spans="1:9" ht="17.25">
      <c r="A43" s="120">
        <v>39</v>
      </c>
      <c r="B43" s="122" t="s">
        <v>33</v>
      </c>
      <c r="C43" s="121">
        <v>192670</v>
      </c>
      <c r="D43" s="121">
        <v>133959</v>
      </c>
      <c r="E43" s="121">
        <v>21656</v>
      </c>
      <c r="F43" s="121">
        <v>31469.8</v>
      </c>
      <c r="G43" s="121">
        <v>5262.9</v>
      </c>
      <c r="H43" s="121">
        <v>7133</v>
      </c>
      <c r="I43" s="119">
        <f t="shared" si="0"/>
        <v>22.666175190182333</v>
      </c>
    </row>
    <row r="44" spans="1:9" ht="17.25">
      <c r="A44" s="118">
        <v>40</v>
      </c>
      <c r="B44" s="122" t="s">
        <v>13</v>
      </c>
      <c r="C44" s="121">
        <v>465652.9</v>
      </c>
      <c r="D44" s="121">
        <v>126500</v>
      </c>
      <c r="E44" s="121">
        <v>194027.7</v>
      </c>
      <c r="F44" s="121">
        <v>187070.9</v>
      </c>
      <c r="G44" s="121">
        <v>21668.400000000001</v>
      </c>
      <c r="H44" s="121">
        <v>49204.1</v>
      </c>
      <c r="I44" s="119">
        <f t="shared" si="0"/>
        <v>26.302380541281405</v>
      </c>
    </row>
    <row r="45" spans="1:9" ht="18" thickBot="1">
      <c r="A45" s="120">
        <v>41</v>
      </c>
      <c r="B45" s="182" t="s">
        <v>11</v>
      </c>
      <c r="C45" s="183">
        <v>470233</v>
      </c>
      <c r="D45" s="183">
        <v>65200</v>
      </c>
      <c r="E45" s="183">
        <v>442357</v>
      </c>
      <c r="F45" s="183">
        <v>482600</v>
      </c>
      <c r="G45" s="183">
        <v>183545.2</v>
      </c>
      <c r="H45" s="183">
        <v>200590.4</v>
      </c>
      <c r="I45" s="119">
        <f t="shared" si="0"/>
        <v>41.564525486945705</v>
      </c>
    </row>
    <row r="46" spans="1:9" s="112" customFormat="1" ht="21.75" customHeight="1" thickTop="1" thickBot="1">
      <c r="A46" s="413" t="s">
        <v>40</v>
      </c>
      <c r="B46" s="414"/>
      <c r="C46" s="124">
        <f t="shared" ref="C46:H46" si="1">SUM(C5:C45)</f>
        <v>10826710.200000001</v>
      </c>
      <c r="D46" s="124">
        <f t="shared" si="1"/>
        <v>2911447.9</v>
      </c>
      <c r="E46" s="124">
        <f t="shared" si="1"/>
        <v>3519865.1999999997</v>
      </c>
      <c r="F46" s="124">
        <f t="shared" si="1"/>
        <v>5135325.3999999994</v>
      </c>
      <c r="G46" s="124">
        <f t="shared" si="1"/>
        <v>1084503.0000000002</v>
      </c>
      <c r="H46" s="124">
        <f t="shared" si="1"/>
        <v>1679065.7999999996</v>
      </c>
      <c r="I46" s="124">
        <f t="shared" si="0"/>
        <v>32.696385705178486</v>
      </c>
    </row>
    <row r="47" spans="1:9">
      <c r="A47" s="112"/>
      <c r="C47" s="113"/>
      <c r="D47" s="113"/>
      <c r="E47" s="113"/>
      <c r="F47" s="106"/>
      <c r="G47" s="113"/>
      <c r="H47" s="113"/>
      <c r="I47" s="113"/>
    </row>
    <row r="48" spans="1:9">
      <c r="A48" s="112"/>
      <c r="C48" s="113"/>
      <c r="D48" s="113"/>
      <c r="E48" s="113"/>
      <c r="F48" s="106"/>
      <c r="G48" s="113"/>
      <c r="H48" s="113"/>
      <c r="I48" s="113"/>
    </row>
    <row r="49" spans="1:9">
      <c r="A49" s="112"/>
      <c r="C49" s="113"/>
      <c r="D49" s="113"/>
      <c r="E49" s="113"/>
      <c r="F49" s="106"/>
      <c r="G49" s="113"/>
      <c r="H49" s="113"/>
      <c r="I49" s="113"/>
    </row>
    <row r="50" spans="1:9">
      <c r="A50" s="112"/>
      <c r="C50" s="113"/>
      <c r="D50" s="113"/>
      <c r="E50" s="113"/>
      <c r="F50" s="106"/>
      <c r="G50" s="113"/>
      <c r="H50" s="113"/>
      <c r="I50" s="113"/>
    </row>
    <row r="51" spans="1:9">
      <c r="A51" s="112"/>
      <c r="C51" s="113"/>
      <c r="D51" s="113"/>
      <c r="E51" s="113"/>
      <c r="F51" s="106"/>
      <c r="G51" s="113"/>
      <c r="H51" s="113"/>
      <c r="I51" s="113"/>
    </row>
    <row r="52" spans="1:9">
      <c r="A52" s="112"/>
      <c r="C52" s="113"/>
      <c r="D52" s="113"/>
      <c r="E52" s="113"/>
      <c r="F52" s="106"/>
      <c r="G52" s="113"/>
      <c r="H52" s="113"/>
      <c r="I52" s="113"/>
    </row>
    <row r="53" spans="1:9">
      <c r="A53" s="112"/>
      <c r="C53" s="113"/>
      <c r="D53" s="113"/>
      <c r="E53" s="113"/>
      <c r="F53" s="106"/>
      <c r="G53" s="113"/>
      <c r="H53" s="113"/>
      <c r="I53" s="113"/>
    </row>
    <row r="54" spans="1:9">
      <c r="A54" s="112"/>
      <c r="C54" s="113"/>
      <c r="D54" s="113"/>
      <c r="E54" s="113"/>
      <c r="F54" s="106"/>
      <c r="G54" s="113"/>
      <c r="H54" s="113"/>
      <c r="I54" s="113"/>
    </row>
    <row r="55" spans="1:9">
      <c r="A55" s="112"/>
      <c r="C55" s="113"/>
      <c r="D55" s="113"/>
      <c r="E55" s="113"/>
      <c r="F55" s="106"/>
      <c r="G55" s="113"/>
      <c r="H55" s="113"/>
      <c r="I55" s="113"/>
    </row>
    <row r="56" spans="1:9">
      <c r="A56" s="112"/>
      <c r="C56" s="113"/>
      <c r="D56" s="113"/>
      <c r="E56" s="113"/>
      <c r="F56" s="106"/>
      <c r="G56" s="113"/>
      <c r="H56" s="113"/>
      <c r="I56" s="113"/>
    </row>
    <row r="57" spans="1:9">
      <c r="A57" s="112"/>
      <c r="C57" s="113"/>
      <c r="D57" s="113"/>
      <c r="E57" s="113"/>
      <c r="F57" s="106"/>
      <c r="G57" s="113"/>
      <c r="H57" s="113"/>
      <c r="I57" s="113"/>
    </row>
    <row r="58" spans="1:9">
      <c r="A58" s="112"/>
      <c r="C58" s="113"/>
      <c r="D58" s="113"/>
      <c r="E58" s="113"/>
      <c r="F58" s="106"/>
      <c r="G58" s="113"/>
      <c r="H58" s="113"/>
      <c r="I58" s="113"/>
    </row>
    <row r="59" spans="1:9">
      <c r="A59" s="112"/>
      <c r="C59" s="113"/>
      <c r="D59" s="113"/>
      <c r="E59" s="113"/>
      <c r="F59" s="106"/>
      <c r="G59" s="113"/>
      <c r="H59" s="113"/>
      <c r="I59" s="113"/>
    </row>
    <row r="60" spans="1:9">
      <c r="A60" s="112"/>
      <c r="C60" s="113"/>
      <c r="D60" s="113"/>
      <c r="E60" s="113"/>
      <c r="F60" s="106"/>
      <c r="G60" s="113"/>
      <c r="H60" s="113"/>
      <c r="I60" s="113"/>
    </row>
    <row r="61" spans="1:9">
      <c r="A61" s="112"/>
      <c r="C61" s="113"/>
      <c r="D61" s="113"/>
      <c r="E61" s="113"/>
      <c r="F61" s="106"/>
      <c r="G61" s="113"/>
      <c r="H61" s="113"/>
      <c r="I61" s="113"/>
    </row>
    <row r="62" spans="1:9">
      <c r="A62" s="112"/>
      <c r="C62" s="113"/>
      <c r="D62" s="113"/>
      <c r="E62" s="113"/>
      <c r="F62" s="106"/>
      <c r="G62" s="113"/>
      <c r="H62" s="113"/>
      <c r="I62" s="113"/>
    </row>
    <row r="63" spans="1:9">
      <c r="A63" s="112"/>
      <c r="C63" s="113"/>
      <c r="D63" s="113"/>
      <c r="E63" s="113"/>
      <c r="F63" s="106"/>
      <c r="G63" s="113"/>
      <c r="H63" s="113"/>
      <c r="I63" s="113"/>
    </row>
    <row r="64" spans="1:9">
      <c r="A64" s="112"/>
      <c r="C64" s="113"/>
      <c r="D64" s="113"/>
      <c r="E64" s="113"/>
      <c r="F64" s="106"/>
      <c r="G64" s="113"/>
      <c r="H64" s="113"/>
      <c r="I64" s="113"/>
    </row>
    <row r="65" spans="1:9">
      <c r="A65" s="112"/>
      <c r="C65" s="113"/>
      <c r="D65" s="113"/>
      <c r="E65" s="113"/>
      <c r="F65" s="106"/>
      <c r="G65" s="113"/>
      <c r="H65" s="113"/>
      <c r="I65" s="113"/>
    </row>
    <row r="66" spans="1:9">
      <c r="A66" s="112"/>
      <c r="C66" s="113"/>
      <c r="D66" s="113"/>
      <c r="E66" s="113"/>
      <c r="F66" s="106"/>
      <c r="G66" s="113"/>
      <c r="H66" s="113"/>
      <c r="I66" s="113"/>
    </row>
    <row r="67" spans="1:9">
      <c r="A67" s="112"/>
      <c r="C67" s="113"/>
      <c r="D67" s="113"/>
      <c r="E67" s="113"/>
      <c r="F67" s="106"/>
      <c r="G67" s="113"/>
      <c r="H67" s="113"/>
      <c r="I67" s="113"/>
    </row>
    <row r="68" spans="1:9">
      <c r="A68" s="112"/>
      <c r="C68" s="113"/>
      <c r="D68" s="113"/>
      <c r="E68" s="113"/>
      <c r="F68" s="106"/>
      <c r="G68" s="113"/>
      <c r="H68" s="113"/>
      <c r="I68" s="113"/>
    </row>
    <row r="69" spans="1:9">
      <c r="A69" s="112"/>
      <c r="C69" s="113"/>
      <c r="D69" s="113"/>
      <c r="E69" s="113"/>
      <c r="F69" s="106"/>
      <c r="G69" s="113"/>
      <c r="H69" s="113"/>
      <c r="I69" s="113"/>
    </row>
    <row r="70" spans="1:9">
      <c r="A70" s="112"/>
      <c r="C70" s="113"/>
      <c r="D70" s="113"/>
      <c r="E70" s="113"/>
      <c r="F70" s="106"/>
      <c r="G70" s="113"/>
      <c r="H70" s="113"/>
      <c r="I70" s="113"/>
    </row>
  </sheetData>
  <mergeCells count="4">
    <mergeCell ref="G1:I1"/>
    <mergeCell ref="A2:I2"/>
    <mergeCell ref="B3:H3"/>
    <mergeCell ref="A46:B46"/>
  </mergeCells>
  <phoneticPr fontId="0" type="noConversion"/>
  <pageMargins left="0" right="0" top="0.98425196850393704" bottom="0" header="0" footer="0"/>
  <pageSetup paperSize="9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Детальна структура </vt:lpstr>
      <vt:lpstr>Активи_Резерви_Статутний капіта</vt:lpstr>
      <vt:lpstr>Платежі_Виплати_Рівень виплат</vt:lpstr>
      <vt:lpstr>Платежі за видами</vt:lpstr>
      <vt:lpstr>Виплати за видами</vt:lpstr>
      <vt:lpstr>КАСКО</vt:lpstr>
      <vt:lpstr>ДМС</vt:lpstr>
      <vt:lpstr>ОСЦПВВТЗ</vt:lpstr>
      <vt:lpstr>Загальна таблиця</vt:lpstr>
      <vt:lpstr>Динаміка показників</vt:lpstr>
      <vt:lpstr>Структура платежів та виплат</vt:lpstr>
      <vt:lpstr>'Активи_Резерви_Статутний капіта'!Область_печати</vt:lpstr>
      <vt:lpstr>'Виплати за видами'!Область_печати</vt:lpstr>
      <vt:lpstr>ДМС!Область_печати</vt:lpstr>
      <vt:lpstr>'Загальна таблиця'!Область_печати</vt:lpstr>
      <vt:lpstr>КАСКО!Область_печати</vt:lpstr>
      <vt:lpstr>ОСЦПВВТЗ!Область_печати</vt:lpstr>
      <vt:lpstr>'Платежі за видами'!Область_печати</vt:lpstr>
      <vt:lpstr>'Платежі_Виплати_Рівень виплат'!Область_печати</vt:lpstr>
      <vt:lpstr>'Структура платежів та виплат'!Область_печати</vt:lpstr>
    </vt:vector>
  </TitlesOfParts>
  <Company>Avers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Бордюк Татьяна</cp:lastModifiedBy>
  <cp:lastPrinted>2015-09-10T13:45:00Z</cp:lastPrinted>
  <dcterms:created xsi:type="dcterms:W3CDTF">2000-11-02T08:34:49Z</dcterms:created>
  <dcterms:modified xsi:type="dcterms:W3CDTF">2015-09-11T12:03:00Z</dcterms:modified>
</cp:coreProperties>
</file>